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lient\C$\Current\02 WASGS Current Jobs\1484 NM Physician Forum - June 2020\1484-1 Daily Updates\2020-06-12\"/>
    </mc:Choice>
  </mc:AlternateContent>
  <bookViews>
    <workbookView xWindow="0" yWindow="0" windowWidth="28800" windowHeight="12150"/>
  </bookViews>
  <sheets>
    <sheet name="Documentation" sheetId="7" r:id="rId1"/>
    <sheet name="Model" sheetId="1" r:id="rId2"/>
    <sheet name="Visualization"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2" i="1" l="1"/>
  <c r="AI23" i="1"/>
  <c r="AI24" i="1"/>
  <c r="AI25" i="1"/>
  <c r="AI26" i="1"/>
  <c r="AI27" i="1"/>
  <c r="AI4" i="1"/>
  <c r="AI5" i="1"/>
  <c r="AI6" i="1"/>
  <c r="AI7" i="1"/>
  <c r="AI8" i="1"/>
  <c r="AI9" i="1"/>
  <c r="AI10" i="1"/>
  <c r="AI11" i="1"/>
  <c r="AI12" i="1"/>
  <c r="AI13" i="1"/>
  <c r="AI14" i="1"/>
  <c r="AI15" i="1"/>
  <c r="AI16" i="1"/>
  <c r="AI17" i="1"/>
  <c r="AI18" i="1"/>
  <c r="AI19" i="1"/>
  <c r="AI20" i="1"/>
  <c r="AI21" i="1"/>
  <c r="AH22" i="1"/>
  <c r="AH23" i="1"/>
  <c r="AH24" i="1"/>
  <c r="AH25" i="1"/>
  <c r="AH26" i="1"/>
  <c r="AH27" i="1"/>
  <c r="AH4" i="1"/>
  <c r="AH5" i="1"/>
  <c r="AH6" i="1"/>
  <c r="AH7" i="1"/>
  <c r="AH8" i="1"/>
  <c r="AH9" i="1"/>
  <c r="AH10" i="1"/>
  <c r="AH11" i="1"/>
  <c r="AH12" i="1"/>
  <c r="AH13" i="1"/>
  <c r="AH14" i="1"/>
  <c r="AH15" i="1"/>
  <c r="AH16" i="1"/>
  <c r="AH17" i="1"/>
  <c r="AH18" i="1"/>
  <c r="AH19" i="1"/>
  <c r="AH20" i="1"/>
  <c r="AH21" i="1"/>
  <c r="AD22" i="1"/>
  <c r="AD23" i="1"/>
  <c r="AD24" i="1"/>
  <c r="AD25" i="1"/>
  <c r="AD26" i="1"/>
  <c r="AD27" i="1"/>
  <c r="AD4" i="1"/>
  <c r="AD5" i="1"/>
  <c r="AD6" i="1"/>
  <c r="AD7" i="1"/>
  <c r="AD8" i="1"/>
  <c r="AD9" i="1"/>
  <c r="AD10" i="1"/>
  <c r="AD11" i="1"/>
  <c r="AD12" i="1"/>
  <c r="AD13" i="1"/>
  <c r="AD14" i="1"/>
  <c r="AD15" i="1"/>
  <c r="AD16" i="1"/>
  <c r="AD17" i="1"/>
  <c r="AD18" i="1"/>
  <c r="AD19" i="1"/>
  <c r="AD20" i="1"/>
  <c r="AD21" i="1"/>
  <c r="Z22" i="1"/>
  <c r="Z23" i="1"/>
  <c r="Z24" i="1"/>
  <c r="Z25" i="1"/>
  <c r="Z26" i="1"/>
  <c r="Z27" i="1"/>
  <c r="Z4" i="1"/>
  <c r="Z5" i="1"/>
  <c r="Z6" i="1"/>
  <c r="Z7" i="1"/>
  <c r="Z8" i="1"/>
  <c r="Z9" i="1"/>
  <c r="Z10" i="1"/>
  <c r="Z11" i="1"/>
  <c r="Z12" i="1"/>
  <c r="Z13" i="1"/>
  <c r="Z14" i="1"/>
  <c r="Z15" i="1"/>
  <c r="Z16" i="1"/>
  <c r="Z17" i="1"/>
  <c r="Z18" i="1"/>
  <c r="Z19" i="1"/>
  <c r="Z20" i="1"/>
  <c r="Z21" i="1"/>
  <c r="AL24" i="1"/>
  <c r="AL25" i="1"/>
  <c r="AK10" i="1"/>
  <c r="AL21" i="1"/>
  <c r="AK12" i="1"/>
  <c r="AK7" i="1"/>
  <c r="AL27" i="1"/>
  <c r="AK13" i="1"/>
  <c r="AK21" i="1"/>
  <c r="AK14" i="1"/>
  <c r="AL19" i="1"/>
  <c r="AL10" i="1"/>
  <c r="AK22" i="1"/>
  <c r="AK11" i="1"/>
  <c r="AK9" i="1"/>
  <c r="AK4" i="1"/>
  <c r="AK20" i="1"/>
  <c r="AK23" i="1"/>
  <c r="AK8" i="1"/>
  <c r="AK24" i="1"/>
  <c r="AL9" i="1"/>
  <c r="AL26" i="1"/>
  <c r="AK5" i="1"/>
  <c r="AL16" i="1"/>
  <c r="AK6" i="1"/>
  <c r="AK25" i="1"/>
  <c r="AK17" i="1"/>
  <c r="AL4" i="1"/>
  <c r="AL6" i="1"/>
  <c r="AL5" i="1"/>
  <c r="AL23" i="1"/>
  <c r="AL11" i="1"/>
  <c r="AL7" i="1"/>
  <c r="AK15" i="1"/>
  <c r="AK19" i="1"/>
  <c r="AL15" i="1"/>
  <c r="AK27" i="1"/>
  <c r="AL18" i="1"/>
  <c r="AL22" i="1"/>
  <c r="AL8" i="1"/>
  <c r="AK26" i="1"/>
  <c r="J4" i="1" l="1"/>
  <c r="J5" i="1"/>
  <c r="J6" i="1"/>
  <c r="J7" i="1"/>
  <c r="J8" i="1"/>
  <c r="J9" i="1"/>
  <c r="J10" i="1"/>
  <c r="J11" i="1"/>
  <c r="J12" i="1"/>
  <c r="J13" i="1"/>
  <c r="J14" i="1"/>
  <c r="J15" i="1"/>
  <c r="J16" i="1"/>
  <c r="J17" i="1"/>
  <c r="J18" i="1"/>
  <c r="J19" i="1"/>
  <c r="J20" i="1"/>
  <c r="J21" i="1"/>
  <c r="J22" i="1"/>
  <c r="J23" i="1"/>
  <c r="J24" i="1"/>
  <c r="J25" i="1"/>
  <c r="J26" i="1"/>
  <c r="L24" i="1"/>
  <c r="L21" i="1"/>
  <c r="L25" i="1"/>
  <c r="L22" i="1"/>
  <c r="L23" i="1"/>
  <c r="L26" i="1"/>
  <c r="L5" i="1"/>
  <c r="L9" i="1"/>
  <c r="L6" i="1"/>
  <c r="L10" i="1"/>
  <c r="L7" i="1"/>
  <c r="L11" i="1"/>
  <c r="L8" i="1"/>
  <c r="AL14" i="1"/>
  <c r="AL12" i="1"/>
  <c r="L19" i="1"/>
  <c r="L12" i="1"/>
  <c r="AL17" i="1"/>
  <c r="AL20" i="1"/>
  <c r="L18" i="1"/>
  <c r="L16" i="1"/>
  <c r="AK18" i="1"/>
  <c r="AK16" i="1"/>
  <c r="L20" i="1"/>
  <c r="L15" i="1"/>
  <c r="AL13" i="1"/>
  <c r="L17" i="1"/>
  <c r="L13" i="1"/>
  <c r="L14" i="1"/>
  <c r="J27" i="1" l="1"/>
  <c r="Y27" i="1" l="1"/>
  <c r="X26" i="1"/>
  <c r="X27" i="1"/>
  <c r="W27" i="1"/>
  <c r="Y26" i="1"/>
  <c r="W26" i="1"/>
  <c r="AL2" i="1"/>
  <c r="L27" i="1"/>
  <c r="W21" i="1" l="1"/>
  <c r="X21" i="1"/>
  <c r="Y21" i="1"/>
  <c r="AG21" i="1"/>
  <c r="X22" i="1" l="1"/>
  <c r="Y22" i="1"/>
  <c r="W22" i="1"/>
  <c r="W8" i="1"/>
  <c r="X8" i="1"/>
  <c r="Y8" i="1"/>
  <c r="W25" i="1"/>
  <c r="X25" i="1"/>
  <c r="Y25" i="1"/>
  <c r="Y9" i="1"/>
  <c r="W9" i="1"/>
  <c r="X9" i="1"/>
  <c r="Y7" i="1"/>
  <c r="W7" i="1"/>
  <c r="X7" i="1"/>
  <c r="W10" i="1"/>
  <c r="X10" i="1"/>
  <c r="Y10" i="1"/>
  <c r="Y23" i="1"/>
  <c r="W23" i="1"/>
  <c r="X23" i="1"/>
  <c r="Y11" i="1"/>
  <c r="W11" i="1"/>
  <c r="X11" i="1"/>
  <c r="W6" i="1"/>
  <c r="X6" i="1"/>
  <c r="Y6" i="1"/>
  <c r="Y5" i="1"/>
  <c r="W5" i="1"/>
  <c r="X5" i="1"/>
  <c r="T4" i="1"/>
  <c r="T5" i="1" s="1"/>
  <c r="T6" i="1" s="1"/>
  <c r="T7" i="1" s="1"/>
  <c r="T8" i="1" s="1"/>
  <c r="T9" i="1" s="1"/>
  <c r="T10" i="1" s="1"/>
  <c r="T11" i="1" s="1"/>
  <c r="T12" i="1" s="1"/>
  <c r="T13" i="1" s="1"/>
  <c r="T14" i="1" s="1"/>
  <c r="T15" i="1" s="1"/>
  <c r="T16" i="1" s="1"/>
  <c r="T17" i="1" s="1"/>
  <c r="T18" i="1" s="1"/>
  <c r="T19" i="1" s="1"/>
  <c r="T20" i="1" s="1"/>
  <c r="T21" i="1" s="1"/>
  <c r="T22" i="1" s="1"/>
  <c r="T23" i="1" s="1"/>
  <c r="T24" i="1" s="1"/>
  <c r="T25" i="1" s="1"/>
  <c r="T26" i="1" s="1"/>
  <c r="T27" i="1" s="1"/>
  <c r="W4" i="1"/>
  <c r="X4" i="1"/>
  <c r="U4" i="1"/>
  <c r="U5" i="1" s="1"/>
  <c r="U6" i="1" s="1"/>
  <c r="U7" i="1" s="1"/>
  <c r="U8" i="1" s="1"/>
  <c r="U9" i="1" s="1"/>
  <c r="U10" i="1" s="1"/>
  <c r="U11" i="1" s="1"/>
  <c r="U12" i="1" s="1"/>
  <c r="U13" i="1" s="1"/>
  <c r="U14" i="1" s="1"/>
  <c r="U15" i="1" s="1"/>
  <c r="U16" i="1" s="1"/>
  <c r="U17" i="1" s="1"/>
  <c r="U18" i="1" s="1"/>
  <c r="U19" i="1" s="1"/>
  <c r="U20" i="1" s="1"/>
  <c r="U21" i="1" s="1"/>
  <c r="U22" i="1" s="1"/>
  <c r="U23" i="1" s="1"/>
  <c r="U24" i="1" s="1"/>
  <c r="U25" i="1" s="1"/>
  <c r="U26" i="1" s="1"/>
  <c r="U27" i="1" s="1"/>
  <c r="Y4" i="1"/>
  <c r="V4" i="1"/>
  <c r="V5" i="1" s="1"/>
  <c r="V6" i="1" s="1"/>
  <c r="V7" i="1" s="1"/>
  <c r="V8" i="1" s="1"/>
  <c r="V9" i="1" s="1"/>
  <c r="V10" i="1" s="1"/>
  <c r="V11" i="1" s="1"/>
  <c r="V12" i="1" s="1"/>
  <c r="V13" i="1" s="1"/>
  <c r="V14" i="1" s="1"/>
  <c r="V15" i="1" s="1"/>
  <c r="V16" i="1" s="1"/>
  <c r="V17" i="1" s="1"/>
  <c r="V18" i="1" s="1"/>
  <c r="V19" i="1" s="1"/>
  <c r="V20" i="1" s="1"/>
  <c r="V21" i="1" s="1"/>
  <c r="V22" i="1" s="1"/>
  <c r="V23" i="1" s="1"/>
  <c r="V24" i="1" s="1"/>
  <c r="V25" i="1" s="1"/>
  <c r="V26" i="1" s="1"/>
  <c r="V27" i="1" s="1"/>
  <c r="W13" i="1"/>
  <c r="W14" i="1" s="1"/>
  <c r="W15" i="1" s="1"/>
  <c r="W16" i="1" s="1"/>
  <c r="W17" i="1" s="1"/>
  <c r="W18" i="1" s="1"/>
  <c r="W19" i="1" s="1"/>
  <c r="W20" i="1" s="1"/>
  <c r="W24" i="1"/>
  <c r="Y24" i="1"/>
  <c r="X24" i="1"/>
  <c r="AF21" i="1"/>
  <c r="W12" i="1"/>
  <c r="X12" i="1"/>
  <c r="X13" i="1" s="1"/>
  <c r="X14" i="1" s="1"/>
  <c r="X15" i="1" s="1"/>
  <c r="X16" i="1" s="1"/>
  <c r="X17" i="1" s="1"/>
  <c r="X18" i="1" s="1"/>
  <c r="X19" i="1" s="1"/>
  <c r="X20" i="1" s="1"/>
  <c r="Y12" i="1"/>
  <c r="Y13" i="1" s="1"/>
  <c r="Y14" i="1" s="1"/>
  <c r="Y15" i="1" s="1"/>
  <c r="Y16" i="1" s="1"/>
  <c r="Y17" i="1" s="1"/>
  <c r="Y18" i="1" s="1"/>
  <c r="Y19" i="1" s="1"/>
  <c r="Y20" i="1" s="1"/>
  <c r="AG23" i="1"/>
  <c r="AG11" i="1"/>
  <c r="AF10" i="1"/>
  <c r="AG22" i="1"/>
  <c r="AG9" i="1"/>
  <c r="AF8" i="1"/>
  <c r="AG19" i="1"/>
  <c r="AG7" i="1"/>
  <c r="AG20" i="1"/>
  <c r="AF6" i="1"/>
  <c r="AG5" i="1"/>
  <c r="AG17" i="1"/>
  <c r="AF4" i="1"/>
  <c r="AG16" i="1"/>
  <c r="AF15" i="1"/>
  <c r="AG14" i="1"/>
  <c r="AF27" i="1"/>
  <c r="AG25" i="1"/>
  <c r="AG13" i="1"/>
  <c r="AG18" i="1"/>
  <c r="AF26" i="1"/>
  <c r="AG24" i="1"/>
  <c r="AB24" i="1"/>
  <c r="AB27" i="1"/>
  <c r="AB26" i="1"/>
  <c r="AB22" i="1"/>
  <c r="AB10" i="1"/>
  <c r="AB6" i="1"/>
  <c r="AB4" i="1"/>
  <c r="AB8" i="1"/>
  <c r="AB23" i="1"/>
  <c r="AB7" i="1"/>
  <c r="AB25" i="1"/>
  <c r="AB9" i="1"/>
  <c r="AB5" i="1"/>
  <c r="L4" i="1"/>
  <c r="AG12" i="1" l="1"/>
  <c r="AF12" i="1"/>
  <c r="AG26" i="1"/>
  <c r="AC27" i="1"/>
  <c r="AF5" i="1"/>
  <c r="M27" i="1"/>
  <c r="AG27" i="1"/>
  <c r="AC22" i="1"/>
  <c r="AF25" i="1"/>
  <c r="AF22" i="1"/>
  <c r="AC25" i="1"/>
  <c r="AG6" i="1"/>
  <c r="AF24" i="1"/>
  <c r="AF23" i="1"/>
  <c r="AB21" i="1"/>
  <c r="AC21" i="1"/>
  <c r="AF7" i="1"/>
  <c r="AG4" i="1"/>
  <c r="AG8" i="1"/>
  <c r="M6" i="1"/>
  <c r="M8" i="1"/>
  <c r="M4" i="1"/>
  <c r="M5" i="1"/>
  <c r="M7" i="1"/>
  <c r="AG10" i="1"/>
  <c r="AG15" i="1"/>
  <c r="AF14" i="1"/>
  <c r="AF16" i="1"/>
  <c r="AF17" i="1"/>
  <c r="M9" i="1"/>
  <c r="M10" i="1"/>
  <c r="AF11" i="1"/>
  <c r="AF13" i="1"/>
  <c r="AF9" i="1"/>
  <c r="AF18" i="1"/>
  <c r="AF19" i="1"/>
  <c r="AF20" i="1"/>
  <c r="AB11" i="1"/>
  <c r="M11" i="1"/>
  <c r="AB13" i="1"/>
  <c r="AB16" i="1"/>
  <c r="AB17" i="1"/>
  <c r="AB15" i="1"/>
  <c r="AB14" i="1"/>
  <c r="AB19" i="1"/>
  <c r="AB12" i="1"/>
  <c r="AB18" i="1"/>
  <c r="AB20" i="1"/>
  <c r="AC8" i="1"/>
  <c r="AC6" i="1"/>
  <c r="AC4" i="1"/>
  <c r="AC9" i="1"/>
  <c r="AC10" i="1"/>
  <c r="AC5" i="1"/>
  <c r="AC7" i="1"/>
  <c r="AC11" i="1"/>
  <c r="M23" i="1"/>
  <c r="M21" i="1"/>
  <c r="M26" i="1"/>
  <c r="M22" i="1"/>
  <c r="M25" i="1"/>
  <c r="M24" i="1"/>
  <c r="AC26" i="1"/>
  <c r="AC24" i="1"/>
  <c r="AC23" i="1"/>
  <c r="AC14" i="1"/>
  <c r="AC16" i="1"/>
  <c r="AC18" i="1"/>
  <c r="AC19" i="1"/>
  <c r="AC12" i="1"/>
  <c r="AC20" i="1"/>
  <c r="AC13" i="1"/>
  <c r="AC17" i="1"/>
  <c r="AC15" i="1"/>
  <c r="M12" i="1"/>
  <c r="M20" i="1"/>
  <c r="M18" i="1"/>
  <c r="M19" i="1"/>
  <c r="M14" i="1"/>
  <c r="M13" i="1"/>
  <c r="M15" i="1"/>
  <c r="M16" i="1"/>
  <c r="M17" i="1"/>
  <c r="AG2" i="1" l="1"/>
  <c r="AC2" i="1"/>
</calcChain>
</file>

<file path=xl/sharedStrings.xml><?xml version="1.0" encoding="utf-8"?>
<sst xmlns="http://schemas.openxmlformats.org/spreadsheetml/2006/main" count="131" uniqueCount="115">
  <si>
    <t>Assumptions</t>
  </si>
  <si>
    <t>Open</t>
  </si>
  <si>
    <t>Close</t>
  </si>
  <si>
    <t>Hour</t>
  </si>
  <si>
    <t>Final Visits</t>
  </si>
  <si>
    <t>Inc</t>
  </si>
  <si>
    <t>Definition</t>
  </si>
  <si>
    <t>Sample Values</t>
  </si>
  <si>
    <t>Not Allowed</t>
  </si>
  <si>
    <t>Whole numbers only</t>
  </si>
  <si>
    <t>This is the seating capacity of your office with social distancing guidelines in place.</t>
  </si>
  <si>
    <t>Whole numbers only, i.e. 10, 15, 20, etc.</t>
  </si>
  <si>
    <t>This allows you to override the average # of total visits (scheduled + walk-in) for any hour during your hours of operation.</t>
  </si>
  <si>
    <t>Whole numbers only, 
i.e. 0, 1, 2, 3, etc.</t>
  </si>
  <si>
    <t>PLEASE READ:</t>
  </si>
  <si>
    <t xml:space="preserve">Allowed </t>
  </si>
  <si>
    <t>Whole hours only, 
i.e. 8 AM or 4 PM, etc.</t>
  </si>
  <si>
    <t>8:15 AM, 8:30 AM, 8:45 AM, etc.</t>
  </si>
  <si>
    <t>Purpose:</t>
  </si>
  <si>
    <t>Hours of operation:</t>
  </si>
  <si>
    <t>Walk-ins per hour:</t>
  </si>
  <si>
    <t>Seats occupied per visit:</t>
  </si>
  <si>
    <t>Whole numbers only,
i.e. 0, 1, 2, 3, etc.</t>
  </si>
  <si>
    <t>Visit Types</t>
  </si>
  <si>
    <t>This indicates the % increase in seat wait time for each subsequent hour your office is open and helps account for delays that occur throughout the day.</t>
  </si>
  <si>
    <t>Whole numbers or decimals only, 
i.e. 1, 1.5, 1.75, 2, etc.</t>
  </si>
  <si>
    <t>Whole numbers only, 
i.e. 0%, 1%, 2%, etc.</t>
  </si>
  <si>
    <t>Seat Wait
Time</t>
  </si>
  <si>
    <t>Seat Wait Time 
Modifier</t>
  </si>
  <si>
    <t>Exam Room
Occupancy Time</t>
  </si>
  <si>
    <t>T1 Wait Time</t>
  </si>
  <si>
    <t>T2 Wait Time</t>
  </si>
  <si>
    <t>T3 Wait Time</t>
  </si>
  <si>
    <t>Pre-appt arrival time:</t>
  </si>
  <si>
    <t>This is the amount of time the patient may arrive ahead of their planned appointment time.</t>
  </si>
  <si>
    <t>Seat wait time modifier:</t>
  </si>
  <si>
    <t>Seat wait time:</t>
  </si>
  <si>
    <t>Override visits:</t>
  </si>
  <si>
    <t>Scheduled visits per hour:</t>
  </si>
  <si>
    <t>Exam room occupancy time:</t>
  </si>
  <si>
    <t>This is the average exam room occupancy time of a patient (and if applicable, also their guest).</t>
  </si>
  <si>
    <t>% of visits:</t>
  </si>
  <si>
    <t>Exam Rooms</t>
  </si>
  <si>
    <t>Occupied</t>
  </si>
  <si>
    <t>Available</t>
  </si>
  <si>
    <t>Over
Capacity</t>
  </si>
  <si>
    <t>Capacity</t>
  </si>
  <si>
    <t>Seats in Waiting Area</t>
  </si>
  <si>
    <t>This simulation models the number of occupied seats in a waiting area, occupied exam rooms and total patient/guest occupancy every hour in a clinic.</t>
  </si>
  <si>
    <t>You can modify any field in BLUE on the Model tab, but do not change or modify anything else. In other words, do not add or delete rows or columns or change the position of any assumption or data element as in doing so may cause the simulation functionality to fail. 
Additionally, do not change the name of any of the tabs in this workbook.</t>
  </si>
  <si>
    <t>Documentation</t>
  </si>
  <si>
    <t>Override
Visits</t>
  </si>
  <si>
    <t># of seats in waiting area:</t>
  </si>
  <si>
    <t># of exam rooms:</t>
  </si>
  <si>
    <t>This is the number of exam rooms in your office.</t>
  </si>
  <si>
    <t>Scenario Outputs</t>
  </si>
  <si>
    <t>Seats in waiting area:</t>
  </si>
  <si>
    <t>This indicates seating capacity, max occupied, available and over capacity by hour and an overall maximum over capacity during hours of operation.</t>
  </si>
  <si>
    <t>Exam rooms:</t>
  </si>
  <si>
    <t>This indicates exam room capacity, max occupied, available and over capacity by hour and an overall maximum over capacity during hours of operation.</t>
  </si>
  <si>
    <t>This will visualize the assumptions in the model and will indicate when the maximum patient/occupancy, maximum occupied seats in the waiting area and the maximum occupied exam rooms occurs per hour of the day. These indicators are then populated as outputs within the model tab.</t>
  </si>
  <si>
    <t>Time Slot</t>
  </si>
  <si>
    <t>Visualization Tab:</t>
  </si>
  <si>
    <t>N</t>
  </si>
  <si>
    <t>Guest stays in waiting area (Y/N):</t>
  </si>
  <si>
    <t>Y or N</t>
  </si>
  <si>
    <t>T4 Wait Time</t>
  </si>
  <si>
    <t>T5 Wait Time</t>
  </si>
  <si>
    <t>T6 Wait Time</t>
  </si>
  <si>
    <t xml:space="preserve">Visit Type 4 - </t>
  </si>
  <si>
    <t xml:space="preserve">Visit Type 5 - </t>
  </si>
  <si>
    <t xml:space="preserve">Visit Type 6 - </t>
  </si>
  <si>
    <t>Visit types; 1 through 6:</t>
  </si>
  <si>
    <t>This represents the % distribution for each visit type per hour; the sum of all visit types used should equal 100%.
If you would like to only use 1 visit type, indicate 100% for type 1, and 0% for the remaining visit types.</t>
  </si>
  <si>
    <t>Whole numbers only, 
i.e. 0%, 50%, 100%, etc.</t>
  </si>
  <si>
    <t>Pre-appt
Arrival Time</t>
  </si>
  <si>
    <t>%
of Visits</t>
  </si>
  <si>
    <t>Visit Type 1 -</t>
  </si>
  <si>
    <t>Visit Type 2 -</t>
  </si>
  <si>
    <t>Visit Type 3 -</t>
  </si>
  <si>
    <t xml:space="preserve">Hours of operation: </t>
  </si>
  <si>
    <t xml:space="preserve">Scheduled visits per hour: </t>
  </si>
  <si>
    <t xml:space="preserve">Walk-ins per hour: </t>
  </si>
  <si>
    <t xml:space="preserve">Seats occupied per visit: </t>
  </si>
  <si>
    <t xml:space="preserve"># of seats in waiting area: </t>
  </si>
  <si>
    <t xml:space="preserve">Guest stays in waiting area (Y/N): </t>
  </si>
  <si>
    <t xml:space="preserve"># of exam rooms: </t>
  </si>
  <si>
    <t xml:space="preserve">Total clinic capacity (docs/staff + patients): </t>
  </si>
  <si>
    <t>Occupied
(Patient/Guest)</t>
  </si>
  <si>
    <t>Clinic Occupancy</t>
  </si>
  <si>
    <t>Occupied
(Docs/Staff)</t>
  </si>
  <si>
    <t># T1 Visits</t>
  </si>
  <si>
    <t># T2 Visits</t>
  </si>
  <si>
    <t># T3 Visits</t>
  </si>
  <si>
    <t># T4 Visits</t>
  </si>
  <si>
    <t># T5 Visits</t>
  </si>
  <si>
    <t># T6 Visits</t>
  </si>
  <si>
    <t xml:space="preserve"> (Whole hours ONLY)</t>
  </si>
  <si>
    <t xml:space="preserve"># of docs/staff: </t>
  </si>
  <si>
    <t>Visit Details</t>
  </si>
  <si>
    <r>
      <rPr>
        <b/>
        <sz val="10"/>
        <color theme="1"/>
        <rFont val="Calibri"/>
        <family val="2"/>
        <scheme val="minor"/>
      </rPr>
      <t>Current Verson</t>
    </r>
    <r>
      <rPr>
        <sz val="10"/>
        <color theme="1"/>
        <rFont val="Calibri"/>
        <family val="2"/>
        <scheme val="minor"/>
      </rPr>
      <t>: 6.0</t>
    </r>
    <r>
      <rPr>
        <sz val="9"/>
        <color theme="1"/>
        <rFont val="Calibri"/>
        <family val="2"/>
        <scheme val="minor"/>
      </rPr>
      <t xml:space="preserve">
For more information, please contact 
</t>
    </r>
    <r>
      <rPr>
        <b/>
        <sz val="9"/>
        <color theme="1"/>
        <rFont val="Calibri"/>
        <family val="2"/>
        <scheme val="minor"/>
      </rPr>
      <t>Clinton Garafolo</t>
    </r>
    <r>
      <rPr>
        <sz val="9"/>
        <color theme="1"/>
        <rFont val="Calibri"/>
        <family val="2"/>
        <scheme val="minor"/>
      </rPr>
      <t xml:space="preserve"> at </t>
    </r>
    <r>
      <rPr>
        <b/>
        <sz val="9"/>
        <color theme="1"/>
        <rFont val="Calibri"/>
        <family val="2"/>
        <scheme val="minor"/>
      </rPr>
      <t>clinton.garafolo@nm.org</t>
    </r>
    <r>
      <rPr>
        <sz val="9"/>
        <color theme="1"/>
        <rFont val="Calibri"/>
        <family val="2"/>
        <scheme val="minor"/>
      </rPr>
      <t>.</t>
    </r>
  </si>
  <si>
    <t>This is the hours of operation when your office/dept/area are seeing patients.</t>
  </si>
  <si>
    <t>This is the average # of seats occupied per visit by both a patient and their guest.
If you plan to not allow any guests, enter 0.</t>
  </si>
  <si>
    <t>This indicates if a guest will wait in the waiting area while the patient is occupying the exam room; this indicator applies to all patient visit types.</t>
  </si>
  <si>
    <t>Once the patient arrives, this is the average wait time of a patient (and if applicable, also their guest) while sitting in your waiting area waiting to be moved to an exam room. As a note, pre-appt arrival time and seat wait time assumptions are NOT additive.</t>
  </si>
  <si>
    <t># of docs/staff:</t>
  </si>
  <si>
    <t>Total clinic capacity (docs/staff + patients):</t>
  </si>
  <si>
    <t>This is the total capacity of your clinic including doctors, staff, patients and guests.</t>
  </si>
  <si>
    <t>This is the average # of doctors and staff you have in the clinic during every hour of your hours of operation.</t>
  </si>
  <si>
    <t>This is the average # of un-scheduled visits you expect or plan to have during every of your hours of operation. 
If you plan to not allow any walk-ins, enter 0.</t>
  </si>
  <si>
    <t>This is the average # of scheduled visits you expect or plan to have during every hour of your hours of operation.</t>
  </si>
  <si>
    <t>This allows you to identify and assign specific assumptions to different patient populations that apply to your clinics setting such as new office visits, follow up visits, imaging visits, lab visits, etc. At a bare minimum, you must use 1 visit type, otherwise you can use any number of visit types.
As a note, when using multiple visit types, patients will be evenly mixed each hour, i.e. the first patient will be of visit type 1, the second patient will be visit type 2 and this process will repeat until all patients scheduled/planned for that hour have been allocated.</t>
  </si>
  <si>
    <t>Clinic occupancy:</t>
  </si>
  <si>
    <t>This indicates clinic capacity, occupied (docs/staff), occupied (patient/guests), available and over capacity by hour and an overall maximum over capacity during hours of operation.</t>
  </si>
  <si>
    <t>* * * ONLY MODIFY CELLS IN BLUE *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</si>
</sst>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 AM/PM"/>
  </numFmts>
  <fonts count="16" x14ac:knownFonts="1">
    <font>
      <sz val="11"/>
      <color theme="1"/>
      <name val="Calibri"/>
      <family val="2"/>
      <scheme val="minor"/>
    </font>
    <font>
      <sz val="10"/>
      <color theme="1"/>
      <name val="Calibri"/>
      <family val="2"/>
      <scheme val="minor"/>
    </font>
    <font>
      <sz val="11"/>
      <color rgb="FF000000"/>
      <name val="Calibri"/>
      <family val="2"/>
    </font>
    <font>
      <b/>
      <sz val="11"/>
      <name val="Calibri"/>
      <family val="2"/>
      <scheme val="minor"/>
    </font>
    <font>
      <sz val="11"/>
      <name val="Calibri"/>
      <family val="2"/>
      <scheme val="minor"/>
    </font>
    <font>
      <b/>
      <sz val="10"/>
      <color theme="1"/>
      <name val="Calibri"/>
      <family val="2"/>
      <scheme val="minor"/>
    </font>
    <font>
      <b/>
      <sz val="11"/>
      <color theme="1"/>
      <name val="Calibri"/>
      <family val="2"/>
      <scheme val="minor"/>
    </font>
    <font>
      <b/>
      <sz val="8"/>
      <color theme="1"/>
      <name val="Calibri"/>
      <family val="2"/>
      <scheme val="minor"/>
    </font>
    <font>
      <b/>
      <sz val="11"/>
      <color rgb="FFFF0000"/>
      <name val="Calibri"/>
      <family val="2"/>
      <scheme val="minor"/>
    </font>
    <font>
      <b/>
      <sz val="12"/>
      <color theme="1"/>
      <name val="Calibri"/>
      <family val="2"/>
      <scheme val="minor"/>
    </font>
    <font>
      <b/>
      <sz val="14"/>
      <color theme="1"/>
      <name val="Calibri"/>
      <family val="2"/>
      <scheme val="minor"/>
    </font>
    <font>
      <b/>
      <sz val="9"/>
      <name val="Calibri"/>
      <family val="2"/>
      <scheme val="minor"/>
    </font>
    <font>
      <b/>
      <sz val="9"/>
      <color theme="0"/>
      <name val="Calibri"/>
      <family val="2"/>
      <scheme val="minor"/>
    </font>
    <font>
      <sz val="9"/>
      <color theme="1"/>
      <name val="Calibri"/>
      <family val="2"/>
      <scheme val="minor"/>
    </font>
    <font>
      <b/>
      <sz val="9"/>
      <color theme="1"/>
      <name val="Calibri"/>
      <family val="2"/>
      <scheme val="minor"/>
    </font>
    <font>
      <b/>
      <sz val="14"/>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B9B9"/>
        <bgColor indexed="64"/>
      </patternFill>
    </fill>
    <fill>
      <patternFill patternType="solid">
        <fgColor theme="9" tint="0.79998168889431442"/>
        <bgColor indexed="64"/>
      </patternFill>
    </fill>
    <fill>
      <patternFill patternType="solid">
        <fgColor rgb="FFD9D9D9"/>
        <bgColor indexed="64"/>
      </patternFill>
    </fill>
    <fill>
      <patternFill patternType="solid">
        <fgColor rgb="FF7571B0"/>
        <bgColor indexed="64"/>
      </patternFill>
    </fill>
    <fill>
      <patternFill patternType="solid">
        <fgColor rgb="FFDF6426"/>
        <bgColor indexed="64"/>
      </patternFill>
    </fill>
    <fill>
      <patternFill patternType="solid">
        <fgColor rgb="FF00A144"/>
        <bgColor indexed="64"/>
      </patternFill>
    </fill>
    <fill>
      <patternFill patternType="solid">
        <fgColor rgb="FFD9E1F2"/>
        <bgColor indexed="64"/>
      </patternFill>
    </fill>
  </fills>
  <borders count="1">
    <border>
      <left/>
      <right/>
      <top/>
      <bottom/>
      <diagonal/>
    </border>
  </borders>
  <cellStyleXfs count="1">
    <xf numFmtId="0" fontId="0" fillId="0" borderId="0"/>
  </cellStyleXfs>
  <cellXfs count="70">
    <xf numFmtId="0" fontId="0" fillId="0" borderId="0" xfId="0"/>
    <xf numFmtId="0" fontId="1" fillId="0" borderId="0" xfId="0" applyFont="1"/>
    <xf numFmtId="0" fontId="1" fillId="0" borderId="0" xfId="0" applyFont="1" applyFill="1"/>
    <xf numFmtId="0" fontId="0" fillId="0" borderId="0" xfId="0" applyFill="1"/>
    <xf numFmtId="0" fontId="1" fillId="0" borderId="0" xfId="0" applyFont="1" applyAlignment="1">
      <alignment horizontal="center"/>
    </xf>
    <xf numFmtId="1" fontId="1" fillId="0" borderId="0" xfId="0" applyNumberFormat="1" applyFont="1" applyAlignment="1">
      <alignment horizontal="center"/>
    </xf>
    <xf numFmtId="0" fontId="0" fillId="0" borderId="0" xfId="0" applyAlignment="1">
      <alignment horizontal="center"/>
    </xf>
    <xf numFmtId="0" fontId="4" fillId="2" borderId="0" xfId="0" applyFont="1" applyFill="1"/>
    <xf numFmtId="0" fontId="1" fillId="0" borderId="0" xfId="0" applyFont="1" applyFill="1" applyAlignment="1">
      <alignment horizontal="center"/>
    </xf>
    <xf numFmtId="0" fontId="5" fillId="4" borderId="0" xfId="0" applyFont="1" applyFill="1" applyAlignment="1">
      <alignment horizontal="center" vertical="center" wrapText="1"/>
    </xf>
    <xf numFmtId="0" fontId="3" fillId="2" borderId="0" xfId="0" applyFont="1" applyFill="1" applyAlignment="1">
      <alignment horizontal="center"/>
    </xf>
    <xf numFmtId="0" fontId="0" fillId="0" borderId="0" xfId="0" applyAlignment="1">
      <alignment wrapText="1"/>
    </xf>
    <xf numFmtId="0" fontId="0" fillId="0" borderId="0" xfId="0" applyAlignment="1">
      <alignment horizontal="left" wrapText="1"/>
    </xf>
    <xf numFmtId="0" fontId="9" fillId="5" borderId="0" xfId="0" applyFont="1" applyFill="1" applyAlignment="1">
      <alignment horizontal="center" wrapText="1"/>
    </xf>
    <xf numFmtId="0" fontId="9" fillId="4" borderId="0" xfId="0" applyFont="1" applyFill="1" applyAlignment="1">
      <alignment horizontal="center" wrapText="1"/>
    </xf>
    <xf numFmtId="0" fontId="10" fillId="2" borderId="0" xfId="0" applyFont="1" applyFill="1" applyAlignment="1">
      <alignment wrapText="1"/>
    </xf>
    <xf numFmtId="0" fontId="10" fillId="2" borderId="0" xfId="0" applyFont="1" applyFill="1" applyAlignment="1"/>
    <xf numFmtId="0" fontId="6" fillId="0" borderId="0" xfId="0" applyFont="1" applyAlignment="1">
      <alignment horizontal="right"/>
    </xf>
    <xf numFmtId="0" fontId="10" fillId="0" borderId="0" xfId="0" applyFont="1" applyFill="1"/>
    <xf numFmtId="0" fontId="10" fillId="2" borderId="0" xfId="0" applyFont="1" applyFill="1" applyAlignment="1">
      <alignment horizontal="left"/>
    </xf>
    <xf numFmtId="0" fontId="6" fillId="0" borderId="0" xfId="0" applyFont="1" applyAlignment="1">
      <alignment horizontal="right" vertical="top"/>
    </xf>
    <xf numFmtId="0" fontId="8" fillId="0" borderId="0" xfId="0" applyFont="1" applyAlignment="1">
      <alignment horizontal="right" vertical="top"/>
    </xf>
    <xf numFmtId="0" fontId="0" fillId="0" borderId="0" xfId="0" applyNumberFormat="1" applyAlignment="1">
      <alignment wrapText="1"/>
    </xf>
    <xf numFmtId="0" fontId="7" fillId="0" borderId="0" xfId="0" applyFont="1" applyFill="1" applyAlignment="1">
      <alignment horizontal="center" vertical="center"/>
    </xf>
    <xf numFmtId="9" fontId="1" fillId="0" borderId="0" xfId="0" applyNumberFormat="1" applyFont="1" applyFill="1" applyAlignment="1">
      <alignment horizontal="center"/>
    </xf>
    <xf numFmtId="0" fontId="0" fillId="0" borderId="0" xfId="0" applyFont="1" applyAlignment="1">
      <alignment wrapText="1"/>
    </xf>
    <xf numFmtId="0" fontId="4" fillId="6" borderId="0" xfId="0" applyFont="1" applyFill="1"/>
    <xf numFmtId="0" fontId="12" fillId="7" borderId="0" xfId="0" applyFont="1" applyFill="1" applyAlignment="1">
      <alignment horizontal="center" wrapText="1"/>
    </xf>
    <xf numFmtId="0" fontId="12" fillId="8" borderId="0" xfId="0" applyFont="1" applyFill="1" applyAlignment="1">
      <alignment horizontal="center" wrapText="1"/>
    </xf>
    <xf numFmtId="0" fontId="6" fillId="0" borderId="0" xfId="0" applyFont="1" applyFill="1" applyAlignment="1">
      <alignment vertical="center" wrapText="1"/>
    </xf>
    <xf numFmtId="0" fontId="12" fillId="9" borderId="0" xfId="0" applyFont="1" applyFill="1" applyAlignment="1">
      <alignment horizontal="center" wrapText="1"/>
    </xf>
    <xf numFmtId="0" fontId="6" fillId="0" borderId="0" xfId="0" applyFont="1" applyAlignment="1">
      <alignment horizontal="right" wrapText="1"/>
    </xf>
    <xf numFmtId="0" fontId="13" fillId="0" borderId="0" xfId="0" applyFont="1" applyFill="1" applyAlignment="1">
      <alignment vertical="center" wrapText="1"/>
    </xf>
    <xf numFmtId="9" fontId="0" fillId="0" borderId="0" xfId="0" applyNumberFormat="1"/>
    <xf numFmtId="0" fontId="1" fillId="0" borderId="0" xfId="0" applyFont="1" applyFill="1" applyAlignment="1">
      <alignment horizontal="right"/>
    </xf>
    <xf numFmtId="0" fontId="0" fillId="0" borderId="0" xfId="0" applyAlignment="1">
      <alignment horizontal="right"/>
    </xf>
    <xf numFmtId="0" fontId="5" fillId="9" borderId="0" xfId="0" applyFont="1" applyFill="1" applyAlignment="1">
      <alignment horizontal="center" vertical="center" wrapText="1"/>
    </xf>
    <xf numFmtId="0" fontId="0" fillId="6" borderId="0" xfId="0" applyFill="1"/>
    <xf numFmtId="0" fontId="3" fillId="6" borderId="0" xfId="0" applyFont="1" applyFill="1"/>
    <xf numFmtId="0" fontId="15" fillId="6" borderId="0" xfId="0" applyFont="1" applyFill="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Fill="1" applyAlignment="1">
      <alignment horizontal="right" vertical="center"/>
    </xf>
    <xf numFmtId="164" fontId="1" fillId="3" borderId="0" xfId="0" applyNumberFormat="1" applyFont="1" applyFill="1" applyAlignment="1">
      <alignment horizontal="center" vertical="center"/>
    </xf>
    <xf numFmtId="0" fontId="1" fillId="3" borderId="0" xfId="0" applyFont="1" applyFill="1" applyAlignment="1">
      <alignment horizontal="center" vertical="center"/>
    </xf>
    <xf numFmtId="1" fontId="1" fillId="3" borderId="0" xfId="0" applyNumberFormat="1" applyFont="1" applyFill="1" applyAlignment="1">
      <alignment horizontal="center" vertical="center"/>
    </xf>
    <xf numFmtId="0" fontId="0" fillId="0" borderId="0" xfId="0" applyAlignment="1">
      <alignment vertical="center"/>
    </xf>
    <xf numFmtId="0" fontId="5" fillId="0" borderId="0" xfId="0" applyFont="1" applyFill="1" applyAlignment="1">
      <alignment horizontal="left" vertical="center"/>
    </xf>
    <xf numFmtId="0" fontId="1" fillId="10" borderId="0" xfId="0" applyFont="1" applyFill="1" applyAlignment="1">
      <alignment vertical="center"/>
    </xf>
    <xf numFmtId="0" fontId="1" fillId="10" borderId="0" xfId="0" applyFont="1" applyFill="1" applyAlignment="1">
      <alignment horizontal="center" vertical="center"/>
    </xf>
    <xf numFmtId="9" fontId="1" fillId="3" borderId="0" xfId="0" applyNumberFormat="1" applyFont="1" applyFill="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Fill="1" applyAlignment="1">
      <alignment horizontal="center" vertical="center"/>
    </xf>
    <xf numFmtId="0" fontId="1" fillId="0" borderId="0" xfId="0" applyFont="1" applyFill="1" applyAlignment="1">
      <alignment horizontal="center" vertical="center"/>
    </xf>
    <xf numFmtId="1" fontId="1" fillId="0" borderId="0" xfId="0" applyNumberFormat="1" applyFont="1" applyAlignment="1">
      <alignment horizontal="center" vertical="center"/>
    </xf>
    <xf numFmtId="0" fontId="1" fillId="0" borderId="0" xfId="0" applyFont="1" applyAlignment="1"/>
    <xf numFmtId="0" fontId="9" fillId="2" borderId="0" xfId="0" applyFont="1" applyFill="1" applyAlignment="1">
      <alignment horizontal="center" vertical="center"/>
    </xf>
    <xf numFmtId="0" fontId="10" fillId="2" borderId="0" xfId="0" applyFont="1" applyFill="1" applyAlignment="1">
      <alignment horizontal="left" vertical="center"/>
    </xf>
    <xf numFmtId="0" fontId="9" fillId="6" borderId="0" xfId="0" applyFont="1" applyFill="1" applyAlignment="1">
      <alignment horizontal="center" vertical="center" wrapText="1"/>
    </xf>
    <xf numFmtId="0" fontId="12" fillId="7" borderId="0" xfId="0" applyFont="1" applyFill="1" applyAlignment="1">
      <alignment horizontal="center" wrapText="1"/>
    </xf>
    <xf numFmtId="0" fontId="9" fillId="6" borderId="0" xfId="0" applyFont="1" applyFill="1" applyAlignment="1">
      <alignment horizontal="center" vertical="center"/>
    </xf>
    <xf numFmtId="0" fontId="12" fillId="8" borderId="0" xfId="0" applyFont="1" applyFill="1" applyAlignment="1">
      <alignment horizontal="center" wrapText="1"/>
    </xf>
    <xf numFmtId="0" fontId="11" fillId="2" borderId="0" xfId="0" applyFont="1" applyFill="1" applyAlignment="1">
      <alignment textRotation="90"/>
    </xf>
    <xf numFmtId="0" fontId="1" fillId="0" borderId="0" xfId="0" applyFont="1" applyAlignment="1">
      <alignment horizontal="right" vertical="center"/>
    </xf>
    <xf numFmtId="0" fontId="1" fillId="0" borderId="0" xfId="0" applyFont="1" applyAlignment="1">
      <alignment horizontal="left" vertical="center"/>
    </xf>
    <xf numFmtId="0" fontId="11" fillId="2" borderId="0" xfId="0" applyFont="1" applyFill="1" applyAlignment="1">
      <alignment horizontal="center" wrapText="1"/>
    </xf>
    <xf numFmtId="0" fontId="3" fillId="2" borderId="0" xfId="0" applyFont="1" applyFill="1" applyAlignment="1">
      <alignment horizontal="center"/>
    </xf>
    <xf numFmtId="0" fontId="15" fillId="0" borderId="0" xfId="0" applyFont="1" applyAlignment="1">
      <alignment horizontal="center" vertical="center" wrapText="1"/>
    </xf>
    <xf numFmtId="0" fontId="13" fillId="0" borderId="0" xfId="0" applyFont="1" applyFill="1" applyAlignment="1">
      <alignment horizontal="center" vertical="center" wrapText="1"/>
    </xf>
    <xf numFmtId="0" fontId="7" fillId="6" borderId="0" xfId="0" applyFont="1" applyFill="1" applyAlignment="1">
      <alignment horizontal="center" vertical="center" wrapText="1"/>
    </xf>
  </cellXfs>
  <cellStyles count="1">
    <cellStyle name="Normal" xfId="0" builtinId="0"/>
  </cellStyles>
  <dxfs count="8">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theme="8" tint="0.79998168889431442"/>
        </patternFill>
      </fill>
    </dxf>
  </dxfs>
  <tableStyles count="0" defaultTableStyle="TableStyleMedium2" defaultPivotStyle="PivotStyleLight16"/>
  <colors>
    <mruColors>
      <color rgb="FFD9D9D9"/>
      <color rgb="FFFFB9B9"/>
      <color rgb="FF00A144"/>
      <color rgb="FFD9E1F2"/>
      <color rgb="FF7571B0"/>
      <color rgb="FFDF6426"/>
      <color rgb="FFF8CBAD"/>
      <color rgb="FFE2EFDA"/>
      <color rgb="FF6080C8"/>
      <color rgb="FF81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219075</xdr:colOff>
          <xdr:row>21</xdr:row>
          <xdr:rowOff>95250</xdr:rowOff>
        </xdr:from>
        <xdr:to>
          <xdr:col>5</xdr:col>
          <xdr:colOff>400050</xdr:colOff>
          <xdr:row>23</xdr:row>
          <xdr:rowOff>95250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Run Simulation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1733550</xdr:colOff>
          <xdr:row>21</xdr:row>
          <xdr:rowOff>104775</xdr:rowOff>
        </xdr:from>
        <xdr:to>
          <xdr:col>2</xdr:col>
          <xdr:colOff>314325</xdr:colOff>
          <xdr:row>23</xdr:row>
          <xdr:rowOff>104775</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Clear Overrides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438150</xdr:colOff>
          <xdr:row>21</xdr:row>
          <xdr:rowOff>104775</xdr:rowOff>
        </xdr:from>
        <xdr:to>
          <xdr:col>4</xdr:col>
          <xdr:colOff>85725</xdr:colOff>
          <xdr:row>23</xdr:row>
          <xdr:rowOff>104775</xdr:rowOff>
        </xdr:to>
        <xdr:sp macro="" textlink="">
          <xdr:nvSpPr>
            <xdr:cNvPr id="2051" name="Button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Clear Outputs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104775</xdr:colOff>
          <xdr:row>21</xdr:row>
          <xdr:rowOff>114300</xdr:rowOff>
        </xdr:from>
        <xdr:to>
          <xdr:col>0</xdr:col>
          <xdr:colOff>1609725</xdr:colOff>
          <xdr:row>23</xdr:row>
          <xdr:rowOff>114300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Show/Hide Visit Details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8"/>
  <sheetViews>
    <sheetView tabSelected="1" zoomScale="80" zoomScaleNormal="80" workbookViewId="0">
      <selection sqref="A1:D1"/>
    </sheetView>
  </sheetViews>
  <sheetFormatPr defaultRowHeight="15" x14ac:dyDescent="0.25"/>
  <cols>
    <col min="1" max="1" width="38.28515625" bestFit="1" customWidth="1"/>
    <col min="2" max="2" width="130.140625" customWidth="1"/>
    <col min="3" max="3" width="24.140625" customWidth="1"/>
    <col min="4" max="4" width="20.28515625" bestFit="1" customWidth="1"/>
  </cols>
  <sheetData>
    <row r="1" spans="1:4" ht="18.75" x14ac:dyDescent="0.25">
      <c r="A1" s="57" t="s">
        <v>50</v>
      </c>
      <c r="B1" s="57"/>
      <c r="C1" s="57"/>
      <c r="D1" s="57"/>
    </row>
    <row r="2" spans="1:4" ht="30" x14ac:dyDescent="0.25">
      <c r="A2" s="20" t="s">
        <v>18</v>
      </c>
      <c r="B2" s="11" t="s">
        <v>48</v>
      </c>
    </row>
    <row r="4" spans="1:4" ht="45" x14ac:dyDescent="0.25">
      <c r="A4" s="21" t="s">
        <v>14</v>
      </c>
      <c r="B4" s="11" t="s">
        <v>49</v>
      </c>
    </row>
    <row r="5" spans="1:4" ht="18.75" x14ac:dyDescent="0.3">
      <c r="A5" s="18"/>
      <c r="B5" s="3"/>
      <c r="C5" s="56" t="s">
        <v>7</v>
      </c>
      <c r="D5" s="56"/>
    </row>
    <row r="6" spans="1:4" ht="18.75" x14ac:dyDescent="0.3">
      <c r="A6" s="19" t="s">
        <v>0</v>
      </c>
      <c r="B6" s="16" t="s">
        <v>6</v>
      </c>
      <c r="C6" s="13" t="s">
        <v>15</v>
      </c>
      <c r="D6" s="14" t="s">
        <v>8</v>
      </c>
    </row>
    <row r="7" spans="1:4" ht="30" x14ac:dyDescent="0.25">
      <c r="A7" s="17" t="s">
        <v>19</v>
      </c>
      <c r="B7" s="11" t="s">
        <v>101</v>
      </c>
      <c r="C7" s="12" t="s">
        <v>16</v>
      </c>
      <c r="D7" s="12" t="s">
        <v>17</v>
      </c>
    </row>
    <row r="8" spans="1:4" ht="30" x14ac:dyDescent="0.25">
      <c r="A8" s="17" t="s">
        <v>38</v>
      </c>
      <c r="B8" t="s">
        <v>110</v>
      </c>
      <c r="C8" s="11" t="s">
        <v>13</v>
      </c>
    </row>
    <row r="9" spans="1:4" ht="30" x14ac:dyDescent="0.25">
      <c r="A9" s="17" t="s">
        <v>37</v>
      </c>
      <c r="B9" t="s">
        <v>12</v>
      </c>
      <c r="C9" s="11" t="s">
        <v>13</v>
      </c>
    </row>
    <row r="10" spans="1:4" ht="30" x14ac:dyDescent="0.25">
      <c r="A10" s="17" t="s">
        <v>20</v>
      </c>
      <c r="B10" s="11" t="s">
        <v>109</v>
      </c>
      <c r="C10" s="11" t="s">
        <v>22</v>
      </c>
    </row>
    <row r="11" spans="1:4" ht="45" x14ac:dyDescent="0.25">
      <c r="A11" s="17" t="s">
        <v>21</v>
      </c>
      <c r="B11" s="11" t="s">
        <v>102</v>
      </c>
      <c r="C11" s="11" t="s">
        <v>25</v>
      </c>
      <c r="D11" s="22"/>
    </row>
    <row r="12" spans="1:4" x14ac:dyDescent="0.25">
      <c r="A12" s="17" t="s">
        <v>64</v>
      </c>
      <c r="B12" t="s">
        <v>103</v>
      </c>
      <c r="C12" s="11" t="s">
        <v>65</v>
      </c>
      <c r="D12" s="22"/>
    </row>
    <row r="13" spans="1:4" x14ac:dyDescent="0.25">
      <c r="A13" s="17" t="s">
        <v>52</v>
      </c>
      <c r="B13" t="s">
        <v>10</v>
      </c>
      <c r="C13" s="11" t="s">
        <v>9</v>
      </c>
      <c r="D13" s="11"/>
    </row>
    <row r="14" spans="1:4" x14ac:dyDescent="0.25">
      <c r="A14" s="17" t="s">
        <v>53</v>
      </c>
      <c r="B14" t="s">
        <v>54</v>
      </c>
      <c r="C14" s="11" t="s">
        <v>9</v>
      </c>
      <c r="D14" s="11"/>
    </row>
    <row r="15" spans="1:4" x14ac:dyDescent="0.25">
      <c r="A15" s="17" t="s">
        <v>106</v>
      </c>
      <c r="B15" t="s">
        <v>107</v>
      </c>
      <c r="C15" s="11" t="s">
        <v>9</v>
      </c>
      <c r="D15" s="11"/>
    </row>
    <row r="16" spans="1:4" x14ac:dyDescent="0.25">
      <c r="A16" s="17" t="s">
        <v>105</v>
      </c>
      <c r="B16" t="s">
        <v>108</v>
      </c>
      <c r="C16" s="11" t="s">
        <v>9</v>
      </c>
      <c r="D16" s="11"/>
    </row>
    <row r="17" spans="1:4" ht="75" x14ac:dyDescent="0.25">
      <c r="A17" s="17" t="s">
        <v>72</v>
      </c>
      <c r="B17" s="11" t="s">
        <v>111</v>
      </c>
      <c r="C17" s="11"/>
      <c r="D17" s="11"/>
    </row>
    <row r="18" spans="1:4" ht="30" x14ac:dyDescent="0.25">
      <c r="A18" s="17" t="s">
        <v>33</v>
      </c>
      <c r="B18" t="s">
        <v>34</v>
      </c>
      <c r="C18" s="11" t="s">
        <v>22</v>
      </c>
      <c r="D18" s="11"/>
    </row>
    <row r="19" spans="1:4" ht="30" x14ac:dyDescent="0.25">
      <c r="A19" s="17" t="s">
        <v>36</v>
      </c>
      <c r="B19" s="25" t="s">
        <v>104</v>
      </c>
      <c r="C19" s="11" t="s">
        <v>11</v>
      </c>
    </row>
    <row r="20" spans="1:4" ht="30" x14ac:dyDescent="0.25">
      <c r="A20" s="17" t="s">
        <v>35</v>
      </c>
      <c r="B20" s="11" t="s">
        <v>24</v>
      </c>
      <c r="C20" s="11" t="s">
        <v>26</v>
      </c>
    </row>
    <row r="21" spans="1:4" ht="30" x14ac:dyDescent="0.25">
      <c r="A21" s="17" t="s">
        <v>39</v>
      </c>
      <c r="B21" s="11" t="s">
        <v>40</v>
      </c>
      <c r="C21" s="11" t="s">
        <v>11</v>
      </c>
    </row>
    <row r="22" spans="1:4" ht="30" x14ac:dyDescent="0.25">
      <c r="A22" s="17" t="s">
        <v>41</v>
      </c>
      <c r="B22" s="11" t="s">
        <v>73</v>
      </c>
      <c r="C22" s="11" t="s">
        <v>74</v>
      </c>
    </row>
    <row r="23" spans="1:4" ht="18.75" x14ac:dyDescent="0.3">
      <c r="A23" s="16" t="s">
        <v>55</v>
      </c>
      <c r="B23" s="15" t="s">
        <v>6</v>
      </c>
    </row>
    <row r="24" spans="1:4" ht="30" x14ac:dyDescent="0.25">
      <c r="A24" s="17" t="s">
        <v>56</v>
      </c>
      <c r="B24" s="11" t="s">
        <v>57</v>
      </c>
    </row>
    <row r="25" spans="1:4" ht="30" x14ac:dyDescent="0.25">
      <c r="A25" s="17" t="s">
        <v>58</v>
      </c>
      <c r="B25" s="11" t="s">
        <v>59</v>
      </c>
    </row>
    <row r="26" spans="1:4" ht="30" x14ac:dyDescent="0.25">
      <c r="A26" s="17" t="s">
        <v>112</v>
      </c>
      <c r="B26" s="11" t="s">
        <v>113</v>
      </c>
    </row>
    <row r="27" spans="1:4" ht="45" x14ac:dyDescent="0.25">
      <c r="A27" s="31" t="s">
        <v>62</v>
      </c>
      <c r="B27" s="11" t="s">
        <v>60</v>
      </c>
    </row>
    <row r="28" spans="1:4" x14ac:dyDescent="0.25">
      <c r="B28" s="11"/>
    </row>
  </sheetData>
  <mergeCells count="2">
    <mergeCell ref="C5:D5"/>
    <mergeCell ref="A1:D1"/>
  </mergeCells>
  <printOptions gridLines="1"/>
  <pageMargins left="0.5" right="0.5" top="0.5" bottom="0.5" header="0.3" footer="0.3"/>
  <pageSetup scale="60"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32"/>
  <sheetViews>
    <sheetView zoomScale="90" zoomScaleNormal="90" workbookViewId="0">
      <selection sqref="A1:F1"/>
    </sheetView>
  </sheetViews>
  <sheetFormatPr defaultRowHeight="15" x14ac:dyDescent="0.25"/>
  <cols>
    <col min="1" max="1" width="26.7109375" bestFit="1" customWidth="1"/>
    <col min="2" max="2" width="10.42578125" bestFit="1" customWidth="1"/>
    <col min="3" max="3" width="8.28515625" customWidth="1"/>
    <col min="4" max="4" width="12.7109375" bestFit="1" customWidth="1"/>
    <col min="5" max="5" width="13.85546875" customWidth="1"/>
    <col min="6" max="6" width="7.42578125" bestFit="1" customWidth="1"/>
    <col min="7" max="7" width="3.5703125" customWidth="1"/>
    <col min="8" max="8" width="3" bestFit="1" customWidth="1"/>
    <col min="9" max="9" width="6.28515625" bestFit="1" customWidth="1"/>
    <col min="10" max="10" width="3.5703125" bestFit="1" customWidth="1"/>
    <col min="11" max="11" width="7.140625" bestFit="1" customWidth="1"/>
    <col min="12" max="12" width="4.7109375" bestFit="1" customWidth="1"/>
    <col min="13" max="25" width="3" hidden="1" customWidth="1"/>
    <col min="26" max="26" width="7" bestFit="1" customWidth="1"/>
    <col min="27" max="27" width="7.7109375" style="6" bestFit="1" customWidth="1"/>
    <col min="28" max="28" width="7.42578125" bestFit="1" customWidth="1"/>
    <col min="29" max="29" width="7.7109375" customWidth="1"/>
    <col min="30" max="30" width="7" bestFit="1" customWidth="1"/>
    <col min="31" max="31" width="7.7109375" bestFit="1" customWidth="1"/>
    <col min="32" max="32" width="7.42578125" bestFit="1" customWidth="1"/>
    <col min="33" max="34" width="7.7109375" customWidth="1"/>
    <col min="35" max="35" width="9.42578125" customWidth="1"/>
    <col min="36" max="36" width="12.140625" bestFit="1" customWidth="1"/>
    <col min="37" max="37" width="7.7109375" customWidth="1"/>
    <col min="38" max="38" width="7.7109375" bestFit="1" customWidth="1"/>
  </cols>
  <sheetData>
    <row r="1" spans="1:40" ht="30" customHeight="1" x14ac:dyDescent="0.25">
      <c r="A1" s="67" t="s">
        <v>114</v>
      </c>
      <c r="B1" s="67"/>
      <c r="C1" s="67"/>
      <c r="D1" s="67"/>
      <c r="E1" s="67"/>
      <c r="F1" s="67"/>
      <c r="M1" s="60" t="s">
        <v>99</v>
      </c>
      <c r="N1" s="60"/>
      <c r="O1" s="60"/>
      <c r="P1" s="60"/>
      <c r="Q1" s="60"/>
      <c r="R1" s="60"/>
      <c r="S1" s="60"/>
      <c r="T1" s="60"/>
      <c r="U1" s="60"/>
      <c r="V1" s="60"/>
      <c r="W1" s="60"/>
      <c r="X1" s="60"/>
      <c r="Y1" s="60"/>
      <c r="Z1" s="60" t="s">
        <v>47</v>
      </c>
      <c r="AA1" s="60"/>
      <c r="AB1" s="60"/>
      <c r="AC1" s="60"/>
      <c r="AD1" s="58" t="s">
        <v>42</v>
      </c>
      <c r="AE1" s="58"/>
      <c r="AF1" s="58"/>
      <c r="AG1" s="58"/>
      <c r="AH1" s="58" t="s">
        <v>89</v>
      </c>
      <c r="AI1" s="58"/>
      <c r="AJ1" s="58"/>
      <c r="AK1" s="58"/>
      <c r="AL1" s="58"/>
      <c r="AM1" s="29"/>
      <c r="AN1" s="29"/>
    </row>
    <row r="2" spans="1:40" ht="17.25" customHeight="1" x14ac:dyDescent="0.25">
      <c r="A2" s="39"/>
      <c r="B2" s="39"/>
      <c r="C2" s="39"/>
      <c r="D2" s="39"/>
      <c r="E2" s="39"/>
      <c r="F2" s="39"/>
      <c r="G2" s="37"/>
      <c r="H2" s="66" t="s">
        <v>3</v>
      </c>
      <c r="I2" s="66"/>
      <c r="J2" s="66" t="s">
        <v>5</v>
      </c>
      <c r="K2" s="65" t="s">
        <v>51</v>
      </c>
      <c r="L2" s="65" t="s">
        <v>4</v>
      </c>
      <c r="M2" s="62" t="s">
        <v>61</v>
      </c>
      <c r="N2" s="62" t="s">
        <v>91</v>
      </c>
      <c r="O2" s="62" t="s">
        <v>92</v>
      </c>
      <c r="P2" s="62" t="s">
        <v>93</v>
      </c>
      <c r="Q2" s="62" t="s">
        <v>94</v>
      </c>
      <c r="R2" s="62" t="s">
        <v>95</v>
      </c>
      <c r="S2" s="62" t="s">
        <v>96</v>
      </c>
      <c r="T2" s="62" t="s">
        <v>30</v>
      </c>
      <c r="U2" s="62" t="s">
        <v>31</v>
      </c>
      <c r="V2" s="62" t="s">
        <v>32</v>
      </c>
      <c r="W2" s="62" t="s">
        <v>66</v>
      </c>
      <c r="X2" s="62" t="s">
        <v>67</v>
      </c>
      <c r="Y2" s="62" t="s">
        <v>68</v>
      </c>
      <c r="Z2" s="59" t="s">
        <v>46</v>
      </c>
      <c r="AA2" s="59" t="s">
        <v>43</v>
      </c>
      <c r="AB2" s="59" t="s">
        <v>44</v>
      </c>
      <c r="AC2" s="9" t="str">
        <f>"Max: " &amp; MAX(AC4:AC27)</f>
        <v>Max: 0</v>
      </c>
      <c r="AD2" s="61" t="s">
        <v>46</v>
      </c>
      <c r="AE2" s="61" t="s">
        <v>43</v>
      </c>
      <c r="AF2" s="61" t="s">
        <v>44</v>
      </c>
      <c r="AG2" s="9" t="str">
        <f>"Max: " &amp; MAX(AG4:AG27)</f>
        <v>Max: 0</v>
      </c>
      <c r="AH2" s="36"/>
      <c r="AI2" s="36"/>
      <c r="AJ2" s="36"/>
      <c r="AK2" s="36"/>
      <c r="AL2" s="9" t="str">
        <f>"Max: " &amp; MAX(AL4:AL27)</f>
        <v>Max: 0</v>
      </c>
      <c r="AM2" s="3"/>
      <c r="AN2" s="3"/>
    </row>
    <row r="3" spans="1:40" ht="42.6" customHeight="1" x14ac:dyDescent="0.25">
      <c r="A3" s="38" t="s">
        <v>0</v>
      </c>
      <c r="B3" s="10" t="s">
        <v>1</v>
      </c>
      <c r="C3" s="10" t="s">
        <v>2</v>
      </c>
      <c r="D3" s="26"/>
      <c r="E3" s="26"/>
      <c r="F3" s="26"/>
      <c r="G3" s="7"/>
      <c r="H3" s="66"/>
      <c r="I3" s="66"/>
      <c r="J3" s="66"/>
      <c r="K3" s="65"/>
      <c r="L3" s="65"/>
      <c r="M3" s="62"/>
      <c r="N3" s="62"/>
      <c r="O3" s="62"/>
      <c r="P3" s="62"/>
      <c r="Q3" s="62"/>
      <c r="R3" s="62"/>
      <c r="S3" s="62"/>
      <c r="T3" s="62"/>
      <c r="U3" s="62"/>
      <c r="V3" s="62"/>
      <c r="W3" s="62"/>
      <c r="X3" s="62"/>
      <c r="Y3" s="62"/>
      <c r="Z3" s="59"/>
      <c r="AA3" s="59"/>
      <c r="AB3" s="59"/>
      <c r="AC3" s="27" t="s">
        <v>45</v>
      </c>
      <c r="AD3" s="61" t="s">
        <v>46</v>
      </c>
      <c r="AE3" s="61"/>
      <c r="AF3" s="61"/>
      <c r="AG3" s="28" t="s">
        <v>45</v>
      </c>
      <c r="AH3" s="30" t="s">
        <v>46</v>
      </c>
      <c r="AI3" s="30" t="s">
        <v>90</v>
      </c>
      <c r="AJ3" s="30" t="s">
        <v>88</v>
      </c>
      <c r="AK3" s="30" t="s">
        <v>44</v>
      </c>
      <c r="AL3" s="30" t="s">
        <v>45</v>
      </c>
    </row>
    <row r="4" spans="1:40" x14ac:dyDescent="0.25">
      <c r="A4" s="42" t="s">
        <v>80</v>
      </c>
      <c r="B4" s="43">
        <v>0.33333333333333331</v>
      </c>
      <c r="C4" s="43">
        <v>0.70833333333333337</v>
      </c>
      <c r="D4" s="64" t="s">
        <v>97</v>
      </c>
      <c r="E4" s="64"/>
      <c r="F4" s="40"/>
      <c r="G4" s="1"/>
      <c r="H4" s="41">
        <v>0</v>
      </c>
      <c r="I4" s="51">
        <v>0</v>
      </c>
      <c r="J4" s="41" t="str">
        <f t="shared" ref="J4:J26" si="0">IF(H4&gt;=VALUE(TEXT($B$4,"H")),IF(H4&lt;VALUE(TEXT($C$4,"H")),"Y",IF(VALUE(TEXT($C$4,"H")) = 23, "Y", "N")),"N")</f>
        <v>N</v>
      </c>
      <c r="K4" s="53"/>
      <c r="L4" s="41" t="str">
        <f>IF(J4="Y",coalesce(K4,SUM($B$6:$B$7)),"")</f>
        <v/>
      </c>
      <c r="M4" s="54" t="str">
        <f t="shared" ref="M4:M27" si="1">IF(J4="Y",IF(L4=0,0,60/L4),"")</f>
        <v/>
      </c>
      <c r="N4" s="54"/>
      <c r="O4" s="54"/>
      <c r="P4" s="54"/>
      <c r="Q4" s="54"/>
      <c r="R4" s="54"/>
      <c r="S4" s="54"/>
      <c r="T4" s="54" t="str">
        <f>IF(J4="Y",IF(I4=$B$4,$C$16,CEILING(T2*(1+$D$16),1)),"")</f>
        <v/>
      </c>
      <c r="U4" s="54" t="str">
        <f>IF(J4="Y",IF($F$17=0,0,IF(I4=$B$4,$C$17,CEILING(U2*(1+$D$17),1))),"")</f>
        <v/>
      </c>
      <c r="V4" s="54" t="str">
        <f>IF(J4="Y",IF($F$18=0,0,IF(I4=$B$4,$C$18,CEILING(V2*(1+$D$18),1))),"")</f>
        <v/>
      </c>
      <c r="W4" s="54" t="str">
        <f>IF(J4="Y",IF($F$19=0,0,IF(I4=$B$4,$C$19,CEILING(W2*(1+$D$19),1))),"")</f>
        <v/>
      </c>
      <c r="X4" s="54" t="str">
        <f>IF(J4="Y",IF($F$20=0,0,IF(I4=$B$4,$C$20,CEILING(X2*(1+$D$20),1))),"")</f>
        <v/>
      </c>
      <c r="Y4" s="54" t="str">
        <f>IF(J4="Y",IF($F$21=0,0,IF(I4=$B$4,$C$21,CEILING(Y2*(1+$D$21),1))),"")</f>
        <v/>
      </c>
      <c r="Z4" s="41" t="str">
        <f t="shared" ref="Z4:Z20" si="2">IF(J4="Y",$B$11,IF(ISNUMBER(AA4),$B$11,""))</f>
        <v/>
      </c>
      <c r="AA4" s="5"/>
      <c r="AB4" s="53" t="str">
        <f t="shared" ref="AB4:AB27" si="3">IF(J4="Y",IF(Z4-AA4&lt;0,0,ROUND(Z4-AA4,0)),IF(AA4&gt;0,IF($B$11-AA4&lt;0,0,ROUND($B$11-AA4,0)),""))</f>
        <v/>
      </c>
      <c r="AC4" s="53" t="str">
        <f t="shared" ref="AC4:AC27" si="4">IF(J4="Y",IF(Z4-AA4&lt;0,ABS(Z4-AA4),0),IF(AA4&gt;0,IF($B$11-AA4&lt;0,ABS($B$11-AA4),0),""))</f>
        <v/>
      </c>
      <c r="AD4" s="53" t="str">
        <f t="shared" ref="AD4:AD20" si="5">IF(J4="Y",$B$12,IF(ISNUMBER(AE4),$B$12,""))</f>
        <v/>
      </c>
      <c r="AE4" s="5"/>
      <c r="AF4" s="53" t="str">
        <f t="shared" ref="AF4:AF27" si="6">IF(J4="Y",IF(AD4-AE4&lt;0,0,ROUND(AD4-AE4,0)),IF(AE4&gt;0,IF($B$12-AE4&lt;0,0,ROUND($B$12-AE4,0)),""))</f>
        <v/>
      </c>
      <c r="AG4" s="53" t="str">
        <f t="shared" ref="AG4:AG27" si="7">IF(J4="Y",IF(AD4-AE4&lt;0,ABS(AD4-AE4),0),IF(AE4&gt;0,IF($B$12-AE4&lt;0,ABS($B$12-AE4),0),""))</f>
        <v/>
      </c>
      <c r="AH4" s="53" t="str">
        <f t="shared" ref="AH4:AH20" si="8">IF(J4="Y",$F$11,IF(ISNUMBER(AJ4),$F$11,""))</f>
        <v/>
      </c>
      <c r="AI4" s="53" t="str">
        <f t="shared" ref="AI4:AI20" si="9">IF(J4="Y",$F$12,IF(ISNUMBER(AJ4),$F$12,""))</f>
        <v/>
      </c>
      <c r="AJ4" s="5"/>
      <c r="AK4" s="53" t="str">
        <f>IF(J4="Y",IF(AH4-(coalesce(AI4,0)+coalesce(AJ4,0))&lt;0,0,ROUND(AH4-(coalesce(AI4,0)+coalesce(AJ4,0)),0)),IF((coalesce(AI4,0)+coalesce(AJ4,0))&gt;0,IF($F$11-(coalesce($F$12,0)+coalesce(AJ4,0))&lt;0,0,ROUND($F$11-(coalesce($F$12,0)+coalesce(AJ4,0)),0)),""))</f>
        <v/>
      </c>
      <c r="AL4" s="54" t="str">
        <f>IF(J4="Y",IF(AH4-(coalesce(AI4,0)+coalesce(AJ4,0))&lt;0,ABS(AH4-(coalesce(AI4,0)+coalesce(AJ4,0))),0),IF((coalesce(AI4,0)+coalesce(AJ4,0))&gt;0,IF($F$11-(coalesce($F$12,0)+coalesce(AJ4,0))&lt;0,ABS($F$11-(coalesce($F$12,0)+coalesce(AJ4,0))),0),""))</f>
        <v/>
      </c>
    </row>
    <row r="5" spans="1:40" x14ac:dyDescent="0.25">
      <c r="A5" s="34"/>
      <c r="B5" s="4"/>
      <c r="C5" s="4"/>
      <c r="D5" s="1"/>
      <c r="E5" s="1"/>
      <c r="F5" s="1"/>
      <c r="G5" s="1"/>
      <c r="H5" s="41">
        <v>1</v>
      </c>
      <c r="I5" s="51">
        <v>4.1666666666666664E-2</v>
      </c>
      <c r="J5" s="41" t="str">
        <f t="shared" si="0"/>
        <v>N</v>
      </c>
      <c r="K5" s="53"/>
      <c r="L5" s="41" t="str">
        <f>IF(J5="Y",coalesce(K5,SUM($B$6:$B$7)),"")</f>
        <v/>
      </c>
      <c r="M5" s="54" t="str">
        <f t="shared" si="1"/>
        <v/>
      </c>
      <c r="N5" s="54"/>
      <c r="O5" s="54"/>
      <c r="P5" s="54"/>
      <c r="Q5" s="54"/>
      <c r="R5" s="54"/>
      <c r="S5" s="54"/>
      <c r="T5" s="54" t="str">
        <f t="shared" ref="T5:T11" si="10">IF(J5="Y",IF(I5=$B$4,$C$16,CEILING(T4*(1+$D$16),1)),"")</f>
        <v/>
      </c>
      <c r="U5" s="54" t="str">
        <f t="shared" ref="U5:U11" si="11">IF(J5="Y",IF($F$17=0,0,IF(I5=$B$4,$C$17,CEILING(U4*(1+$D$17),1))),"")</f>
        <v/>
      </c>
      <c r="V5" s="54" t="str">
        <f t="shared" ref="V5:V11" si="12">IF(J5="Y",IF($F$18=0,0,IF(I5=$B$4,$C$18,CEILING(V4*(1+$D$18),1))),"")</f>
        <v/>
      </c>
      <c r="W5" s="54" t="str">
        <f t="shared" ref="W5:W11" si="13">IF(J5="Y",IF($F$19=0,0,IF(I5=$B$4,$C$19,CEILING(W4*(1+$D$19),1))),"")</f>
        <v/>
      </c>
      <c r="X5" s="54" t="str">
        <f t="shared" ref="X5:X11" si="14">IF(J5="Y",IF($F$20=0,0,IF(I5=$B$4,$C$20,CEILING(X4*(1+$D$20),1))),"")</f>
        <v/>
      </c>
      <c r="Y5" s="54" t="str">
        <f t="shared" ref="Y5:Y11" si="15">IF(J5="Y",IF($F$21=0,0,IF(I5=$B$4,$C$21,CEILING(Y4*(1+$D$21),1))),"")</f>
        <v/>
      </c>
      <c r="Z5" s="41" t="str">
        <f t="shared" si="2"/>
        <v/>
      </c>
      <c r="AA5" s="5"/>
      <c r="AB5" s="53" t="str">
        <f t="shared" si="3"/>
        <v/>
      </c>
      <c r="AC5" s="53" t="str">
        <f t="shared" si="4"/>
        <v/>
      </c>
      <c r="AD5" s="53" t="str">
        <f t="shared" si="5"/>
        <v/>
      </c>
      <c r="AE5" s="5"/>
      <c r="AF5" s="53" t="str">
        <f t="shared" si="6"/>
        <v/>
      </c>
      <c r="AG5" s="53" t="str">
        <f t="shared" si="7"/>
        <v/>
      </c>
      <c r="AH5" s="53" t="str">
        <f t="shared" si="8"/>
        <v/>
      </c>
      <c r="AI5" s="53" t="str">
        <f t="shared" si="9"/>
        <v/>
      </c>
      <c r="AJ5" s="5"/>
      <c r="AK5" s="53" t="str">
        <f>IF(J5="Y",IF(AH5-(coalesce(AI5,0)+coalesce(AJ5,0))&lt;0,0,ROUND(AH5-(coalesce(AI5,0)+coalesce(AJ5,0)),0)),IF((coalesce(AI5,0)+coalesce(AJ5,0))&gt;0,IF($F$11-(coalesce($F$12,0)+coalesce(AJ5,0))&lt;0,0,ROUND($F$11-(coalesce($F$12,0)+coalesce(AJ5,0)),0)),""))</f>
        <v/>
      </c>
      <c r="AL5" s="54" t="str">
        <f>IF(J5="Y",IF(AH5-(coalesce(AI5,0)+coalesce(AJ5,0))&lt;0,ABS(AH5-(coalesce(AI5,0)+coalesce(AJ5,0))),0),IF((coalesce(AI5,0)+coalesce(AJ5,0))&gt;0,IF($F$11-(coalesce($F$12,0)+coalesce(AJ5,0))&lt;0,ABS($F$11-(coalesce($F$12,0)+coalesce(AJ5,0))),0),""))</f>
        <v/>
      </c>
    </row>
    <row r="6" spans="1:40" x14ac:dyDescent="0.25">
      <c r="A6" s="42" t="s">
        <v>81</v>
      </c>
      <c r="B6" s="44">
        <v>12</v>
      </c>
      <c r="C6" s="4"/>
      <c r="D6" s="1"/>
      <c r="E6" s="1"/>
      <c r="F6" s="1"/>
      <c r="G6" s="1"/>
      <c r="H6" s="41">
        <v>2</v>
      </c>
      <c r="I6" s="51">
        <v>8.3333333333333329E-2</v>
      </c>
      <c r="J6" s="41" t="str">
        <f t="shared" si="0"/>
        <v>N</v>
      </c>
      <c r="K6" s="53"/>
      <c r="L6" s="41" t="str">
        <f>IF(J6="Y",coalesce(K6,SUM($B$6:$B$7)),"")</f>
        <v/>
      </c>
      <c r="M6" s="54" t="str">
        <f t="shared" si="1"/>
        <v/>
      </c>
      <c r="N6" s="54"/>
      <c r="O6" s="54"/>
      <c r="P6" s="54"/>
      <c r="Q6" s="54"/>
      <c r="R6" s="54"/>
      <c r="S6" s="54"/>
      <c r="T6" s="54" t="str">
        <f t="shared" si="10"/>
        <v/>
      </c>
      <c r="U6" s="54" t="str">
        <f t="shared" si="11"/>
        <v/>
      </c>
      <c r="V6" s="54" t="str">
        <f t="shared" si="12"/>
        <v/>
      </c>
      <c r="W6" s="54" t="str">
        <f t="shared" si="13"/>
        <v/>
      </c>
      <c r="X6" s="54" t="str">
        <f t="shared" si="14"/>
        <v/>
      </c>
      <c r="Y6" s="54" t="str">
        <f t="shared" si="15"/>
        <v/>
      </c>
      <c r="Z6" s="41" t="str">
        <f t="shared" si="2"/>
        <v/>
      </c>
      <c r="AA6" s="5"/>
      <c r="AB6" s="53" t="str">
        <f t="shared" si="3"/>
        <v/>
      </c>
      <c r="AC6" s="53" t="str">
        <f t="shared" si="4"/>
        <v/>
      </c>
      <c r="AD6" s="53" t="str">
        <f t="shared" si="5"/>
        <v/>
      </c>
      <c r="AE6" s="5"/>
      <c r="AF6" s="53" t="str">
        <f t="shared" si="6"/>
        <v/>
      </c>
      <c r="AG6" s="53" t="str">
        <f t="shared" si="7"/>
        <v/>
      </c>
      <c r="AH6" s="53" t="str">
        <f t="shared" si="8"/>
        <v/>
      </c>
      <c r="AI6" s="53" t="str">
        <f t="shared" si="9"/>
        <v/>
      </c>
      <c r="AJ6" s="5"/>
      <c r="AK6" s="53" t="str">
        <f>IF(J6="Y",IF(AH6-(coalesce(AI6,0)+coalesce(AJ6,0))&lt;0,0,ROUND(AH6-(coalesce(AI6,0)+coalesce(AJ6,0)),0)),IF((coalesce(AI6,0)+coalesce(AJ6,0))&gt;0,IF($F$11-(coalesce($F$12,0)+coalesce(AJ6,0))&lt;0,0,ROUND($F$11-(coalesce($F$12,0)+coalesce(AJ6,0)),0)),""))</f>
        <v/>
      </c>
      <c r="AL6" s="54" t="str">
        <f>IF(J6="Y",IF(AH6-(coalesce(AI6,0)+coalesce(AJ6,0))&lt;0,ABS(AH6-(coalesce(AI6,0)+coalesce(AJ6,0))),0),IF((coalesce(AI6,0)+coalesce(AJ6,0))&gt;0,IF($F$11-(coalesce($F$12,0)+coalesce(AJ6,0))&lt;0,ABS($F$11-(coalesce($F$12,0)+coalesce(AJ6,0))),0),""))</f>
        <v/>
      </c>
    </row>
    <row r="7" spans="1:40" x14ac:dyDescent="0.25">
      <c r="A7" s="42" t="s">
        <v>82</v>
      </c>
      <c r="B7" s="45">
        <v>1</v>
      </c>
      <c r="C7" s="4"/>
      <c r="D7" s="1"/>
      <c r="E7" s="1"/>
      <c r="F7" s="1"/>
      <c r="G7" s="2"/>
      <c r="H7" s="41">
        <v>3</v>
      </c>
      <c r="I7" s="51">
        <v>0.125</v>
      </c>
      <c r="J7" s="41" t="str">
        <f t="shared" si="0"/>
        <v>N</v>
      </c>
      <c r="K7" s="53"/>
      <c r="L7" s="41" t="str">
        <f>IF(J7="Y",coalesce(K7,SUM($B$6:$B$7)),"")</f>
        <v/>
      </c>
      <c r="M7" s="54" t="str">
        <f t="shared" si="1"/>
        <v/>
      </c>
      <c r="N7" s="54"/>
      <c r="O7" s="54"/>
      <c r="P7" s="54"/>
      <c r="Q7" s="54"/>
      <c r="R7" s="54"/>
      <c r="S7" s="54"/>
      <c r="T7" s="54" t="str">
        <f t="shared" si="10"/>
        <v/>
      </c>
      <c r="U7" s="54" t="str">
        <f t="shared" si="11"/>
        <v/>
      </c>
      <c r="V7" s="54" t="str">
        <f t="shared" si="12"/>
        <v/>
      </c>
      <c r="W7" s="54" t="str">
        <f t="shared" si="13"/>
        <v/>
      </c>
      <c r="X7" s="54" t="str">
        <f t="shared" si="14"/>
        <v/>
      </c>
      <c r="Y7" s="54" t="str">
        <f t="shared" si="15"/>
        <v/>
      </c>
      <c r="Z7" s="41" t="str">
        <f t="shared" si="2"/>
        <v/>
      </c>
      <c r="AA7" s="5"/>
      <c r="AB7" s="53" t="str">
        <f t="shared" si="3"/>
        <v/>
      </c>
      <c r="AC7" s="53" t="str">
        <f t="shared" si="4"/>
        <v/>
      </c>
      <c r="AD7" s="53" t="str">
        <f t="shared" si="5"/>
        <v/>
      </c>
      <c r="AE7" s="5"/>
      <c r="AF7" s="53" t="str">
        <f t="shared" si="6"/>
        <v/>
      </c>
      <c r="AG7" s="53" t="str">
        <f t="shared" si="7"/>
        <v/>
      </c>
      <c r="AH7" s="53" t="str">
        <f t="shared" si="8"/>
        <v/>
      </c>
      <c r="AI7" s="53" t="str">
        <f t="shared" si="9"/>
        <v/>
      </c>
      <c r="AJ7" s="5"/>
      <c r="AK7" s="53" t="str">
        <f>IF(J7="Y",IF(AH7-(coalesce(AI7,0)+coalesce(AJ7,0))&lt;0,0,ROUND(AH7-(coalesce(AI7,0)+coalesce(AJ7,0)),0)),IF((coalesce(AI7,0)+coalesce(AJ7,0))&gt;0,IF($F$11-(coalesce($F$12,0)+coalesce(AJ7,0))&lt;0,0,ROUND($F$11-(coalesce($F$12,0)+coalesce(AJ7,0)),0)),""))</f>
        <v/>
      </c>
      <c r="AL7" s="54" t="str">
        <f>IF(J7="Y",IF(AH7-(coalesce(AI7,0)+coalesce(AJ7,0))&lt;0,ABS(AH7-(coalesce(AI7,0)+coalesce(AJ7,0))),0),IF((coalesce(AI7,0)+coalesce(AJ7,0))&gt;0,IF($F$11-(coalesce($F$12,0)+coalesce(AJ7,0))&lt;0,ABS($F$11-(coalesce($F$12,0)+coalesce(AJ7,0))),0),""))</f>
        <v/>
      </c>
    </row>
    <row r="8" spans="1:40" x14ac:dyDescent="0.25">
      <c r="A8" s="42" t="s">
        <v>83</v>
      </c>
      <c r="B8" s="44">
        <v>1.5</v>
      </c>
      <c r="C8" s="4"/>
      <c r="D8" s="1"/>
      <c r="E8" s="1"/>
      <c r="F8" s="1"/>
      <c r="G8" s="2"/>
      <c r="H8" s="41">
        <v>4</v>
      </c>
      <c r="I8" s="51">
        <v>0.16666666666666666</v>
      </c>
      <c r="J8" s="41" t="str">
        <f t="shared" si="0"/>
        <v>N</v>
      </c>
      <c r="K8" s="53"/>
      <c r="L8" s="41" t="str">
        <f>IF(J8="Y",coalesce(K8,SUM($B$6:$B$7)),"")</f>
        <v/>
      </c>
      <c r="M8" s="54" t="str">
        <f t="shared" si="1"/>
        <v/>
      </c>
      <c r="N8" s="54"/>
      <c r="O8" s="54"/>
      <c r="P8" s="54"/>
      <c r="Q8" s="54"/>
      <c r="R8" s="54"/>
      <c r="S8" s="54"/>
      <c r="T8" s="54" t="str">
        <f t="shared" si="10"/>
        <v/>
      </c>
      <c r="U8" s="54" t="str">
        <f t="shared" si="11"/>
        <v/>
      </c>
      <c r="V8" s="54" t="str">
        <f t="shared" si="12"/>
        <v/>
      </c>
      <c r="W8" s="54" t="str">
        <f t="shared" si="13"/>
        <v/>
      </c>
      <c r="X8" s="54" t="str">
        <f t="shared" si="14"/>
        <v/>
      </c>
      <c r="Y8" s="54" t="str">
        <f t="shared" si="15"/>
        <v/>
      </c>
      <c r="Z8" s="41" t="str">
        <f t="shared" si="2"/>
        <v/>
      </c>
      <c r="AA8" s="5"/>
      <c r="AB8" s="53" t="str">
        <f t="shared" si="3"/>
        <v/>
      </c>
      <c r="AC8" s="53" t="str">
        <f t="shared" si="4"/>
        <v/>
      </c>
      <c r="AD8" s="53" t="str">
        <f t="shared" si="5"/>
        <v/>
      </c>
      <c r="AE8" s="5"/>
      <c r="AF8" s="53" t="str">
        <f t="shared" si="6"/>
        <v/>
      </c>
      <c r="AG8" s="53" t="str">
        <f t="shared" si="7"/>
        <v/>
      </c>
      <c r="AH8" s="53" t="str">
        <f t="shared" si="8"/>
        <v/>
      </c>
      <c r="AI8" s="53" t="str">
        <f t="shared" si="9"/>
        <v/>
      </c>
      <c r="AJ8" s="5"/>
      <c r="AK8" s="53" t="str">
        <f>IF(J8="Y",IF(AH8-(coalesce(AI8,0)+coalesce(AJ8,0))&lt;0,0,ROUND(AH8-(coalesce(AI8,0)+coalesce(AJ8,0)),0)),IF((coalesce(AI8,0)+coalesce(AJ8,0))&gt;0,IF($F$11-(coalesce($F$12,0)+coalesce(AJ8,0))&lt;0,0,ROUND($F$11-(coalesce($F$12,0)+coalesce(AJ8,0)),0)),""))</f>
        <v/>
      </c>
      <c r="AL8" s="54" t="str">
        <f>IF(J8="Y",IF(AH8-(coalesce(AI8,0)+coalesce(AJ8,0))&lt;0,ABS(AH8-(coalesce(AI8,0)+coalesce(AJ8,0))),0),IF((coalesce(AI8,0)+coalesce(AJ8,0))&gt;0,IF($F$11-(coalesce($F$12,0)+coalesce(AJ8,0))&lt;0,ABS($F$11-(coalesce($F$12,0)+coalesce(AJ8,0))),0),""))</f>
        <v/>
      </c>
    </row>
    <row r="9" spans="1:40" x14ac:dyDescent="0.25">
      <c r="A9" s="42" t="s">
        <v>85</v>
      </c>
      <c r="B9" s="44" t="s">
        <v>63</v>
      </c>
      <c r="C9" s="4"/>
      <c r="D9" s="1"/>
      <c r="E9" s="1"/>
      <c r="F9" s="1"/>
      <c r="G9" s="2"/>
      <c r="H9" s="41">
        <v>5</v>
      </c>
      <c r="I9" s="51">
        <v>0.20833333333333334</v>
      </c>
      <c r="J9" s="41" t="str">
        <f t="shared" si="0"/>
        <v>N</v>
      </c>
      <c r="K9" s="53"/>
      <c r="L9" s="41" t="str">
        <f>IF(J9="Y",coalesce(K9,SUM($B$6:$B$7)),"")</f>
        <v/>
      </c>
      <c r="M9" s="54" t="str">
        <f t="shared" si="1"/>
        <v/>
      </c>
      <c r="N9" s="54"/>
      <c r="O9" s="54"/>
      <c r="P9" s="54"/>
      <c r="Q9" s="54"/>
      <c r="R9" s="54"/>
      <c r="S9" s="54"/>
      <c r="T9" s="54" t="str">
        <f t="shared" si="10"/>
        <v/>
      </c>
      <c r="U9" s="54" t="str">
        <f t="shared" si="11"/>
        <v/>
      </c>
      <c r="V9" s="54" t="str">
        <f t="shared" si="12"/>
        <v/>
      </c>
      <c r="W9" s="54" t="str">
        <f t="shared" si="13"/>
        <v/>
      </c>
      <c r="X9" s="54" t="str">
        <f t="shared" si="14"/>
        <v/>
      </c>
      <c r="Y9" s="54" t="str">
        <f t="shared" si="15"/>
        <v/>
      </c>
      <c r="Z9" s="41" t="str">
        <f t="shared" si="2"/>
        <v/>
      </c>
      <c r="AA9" s="5"/>
      <c r="AB9" s="53" t="str">
        <f t="shared" si="3"/>
        <v/>
      </c>
      <c r="AC9" s="53" t="str">
        <f t="shared" si="4"/>
        <v/>
      </c>
      <c r="AD9" s="53" t="str">
        <f t="shared" si="5"/>
        <v/>
      </c>
      <c r="AE9" s="5"/>
      <c r="AF9" s="53" t="str">
        <f t="shared" si="6"/>
        <v/>
      </c>
      <c r="AG9" s="53" t="str">
        <f t="shared" si="7"/>
        <v/>
      </c>
      <c r="AH9" s="53" t="str">
        <f t="shared" si="8"/>
        <v/>
      </c>
      <c r="AI9" s="53" t="str">
        <f t="shared" si="9"/>
        <v/>
      </c>
      <c r="AJ9" s="5"/>
      <c r="AK9" s="53" t="str">
        <f>IF(J9="Y",IF(AH9-(coalesce(AI9,0)+coalesce(AJ9,0))&lt;0,0,ROUND(AH9-(coalesce(AI9,0)+coalesce(AJ9,0)),0)),IF((coalesce(AI9,0)+coalesce(AJ9,0))&gt;0,IF($F$11-(coalesce($F$12,0)+coalesce(AJ9,0))&lt;0,0,ROUND($F$11-(coalesce($F$12,0)+coalesce(AJ9,0)),0)),""))</f>
        <v/>
      </c>
      <c r="AL9" s="54" t="str">
        <f>IF(J9="Y",IF(AH9-(coalesce(AI9,0)+coalesce(AJ9,0))&lt;0,ABS(AH9-(coalesce(AI9,0)+coalesce(AJ9,0))),0),IF((coalesce(AI9,0)+coalesce(AJ9,0))&gt;0,IF($F$11-(coalesce($F$12,0)+coalesce(AJ9,0))&lt;0,ABS($F$11-(coalesce($F$12,0)+coalesce(AJ9,0))),0),""))</f>
        <v/>
      </c>
    </row>
    <row r="10" spans="1:40" x14ac:dyDescent="0.25">
      <c r="A10" s="35"/>
      <c r="C10" s="55"/>
      <c r="D10" s="55"/>
      <c r="E10" s="55"/>
      <c r="F10" s="1"/>
      <c r="G10" s="2"/>
      <c r="H10" s="41">
        <v>6</v>
      </c>
      <c r="I10" s="51">
        <v>0.25</v>
      </c>
      <c r="J10" s="41" t="str">
        <f t="shared" si="0"/>
        <v>N</v>
      </c>
      <c r="K10" s="53"/>
      <c r="L10" s="41" t="str">
        <f>IF(J10="Y",coalesce(K10,SUM($B$6:$B$7)),"")</f>
        <v/>
      </c>
      <c r="M10" s="54" t="str">
        <f t="shared" si="1"/>
        <v/>
      </c>
      <c r="N10" s="54"/>
      <c r="O10" s="54"/>
      <c r="P10" s="54"/>
      <c r="Q10" s="54"/>
      <c r="R10" s="54"/>
      <c r="S10" s="54"/>
      <c r="T10" s="54" t="str">
        <f t="shared" si="10"/>
        <v/>
      </c>
      <c r="U10" s="54" t="str">
        <f t="shared" si="11"/>
        <v/>
      </c>
      <c r="V10" s="54" t="str">
        <f t="shared" si="12"/>
        <v/>
      </c>
      <c r="W10" s="54" t="str">
        <f t="shared" si="13"/>
        <v/>
      </c>
      <c r="X10" s="54" t="str">
        <f t="shared" si="14"/>
        <v/>
      </c>
      <c r="Y10" s="54" t="str">
        <f t="shared" si="15"/>
        <v/>
      </c>
      <c r="Z10" s="41" t="str">
        <f t="shared" si="2"/>
        <v/>
      </c>
      <c r="AA10" s="5"/>
      <c r="AB10" s="53" t="str">
        <f t="shared" si="3"/>
        <v/>
      </c>
      <c r="AC10" s="53" t="str">
        <f t="shared" si="4"/>
        <v/>
      </c>
      <c r="AD10" s="53" t="str">
        <f t="shared" si="5"/>
        <v/>
      </c>
      <c r="AE10" s="5"/>
      <c r="AF10" s="53" t="str">
        <f t="shared" si="6"/>
        <v/>
      </c>
      <c r="AG10" s="53" t="str">
        <f t="shared" si="7"/>
        <v/>
      </c>
      <c r="AH10" s="53" t="str">
        <f t="shared" si="8"/>
        <v/>
      </c>
      <c r="AI10" s="53" t="str">
        <f t="shared" si="9"/>
        <v/>
      </c>
      <c r="AJ10" s="5"/>
      <c r="AK10" s="53" t="str">
        <f>IF(J10="Y",IF(AH10-(coalesce(AI10,0)+coalesce(AJ10,0))&lt;0,0,ROUND(AH10-(coalesce(AI10,0)+coalesce(AJ10,0)),0)),IF((coalesce(AI10,0)+coalesce(AJ10,0))&gt;0,IF($F$11-(coalesce($F$12,0)+coalesce(AJ10,0))&lt;0,0,ROUND($F$11-(coalesce($F$12,0)+coalesce(AJ10,0)),0)),""))</f>
        <v/>
      </c>
      <c r="AL10" s="54" t="str">
        <f>IF(J10="Y",IF(AH10-(coalesce(AI10,0)+coalesce(AJ10,0))&lt;0,ABS(AH10-(coalesce(AI10,0)+coalesce(AJ10,0))),0),IF((coalesce(AI10,0)+coalesce(AJ10,0))&gt;0,IF($F$11-(coalesce($F$12,0)+coalesce(AJ10,0))&lt;0,ABS($F$11-(coalesce($F$12,0)+coalesce(AJ10,0))),0),""))</f>
        <v/>
      </c>
    </row>
    <row r="11" spans="1:40" x14ac:dyDescent="0.25">
      <c r="A11" s="42" t="s">
        <v>84</v>
      </c>
      <c r="B11" s="44">
        <v>7</v>
      </c>
      <c r="C11" s="63" t="s">
        <v>87</v>
      </c>
      <c r="D11" s="63"/>
      <c r="E11" s="63"/>
      <c r="F11" s="44">
        <v>22</v>
      </c>
      <c r="G11" s="2"/>
      <c r="H11" s="41">
        <v>7</v>
      </c>
      <c r="I11" s="51">
        <v>0.29166666666666669</v>
      </c>
      <c r="J11" s="41" t="str">
        <f t="shared" si="0"/>
        <v>N</v>
      </c>
      <c r="K11" s="53"/>
      <c r="L11" s="41" t="str">
        <f>IF(J11="Y",coalesce(K11,SUM($B$6:$B$7)),"")</f>
        <v/>
      </c>
      <c r="M11" s="54" t="str">
        <f t="shared" si="1"/>
        <v/>
      </c>
      <c r="N11" s="54"/>
      <c r="O11" s="54"/>
      <c r="P11" s="54"/>
      <c r="Q11" s="54"/>
      <c r="R11" s="54"/>
      <c r="S11" s="54"/>
      <c r="T11" s="54" t="str">
        <f t="shared" si="10"/>
        <v/>
      </c>
      <c r="U11" s="54" t="str">
        <f t="shared" si="11"/>
        <v/>
      </c>
      <c r="V11" s="54" t="str">
        <f t="shared" si="12"/>
        <v/>
      </c>
      <c r="W11" s="54" t="str">
        <f t="shared" si="13"/>
        <v/>
      </c>
      <c r="X11" s="54" t="str">
        <f t="shared" si="14"/>
        <v/>
      </c>
      <c r="Y11" s="54" t="str">
        <f t="shared" si="15"/>
        <v/>
      </c>
      <c r="Z11" s="41" t="str">
        <f t="shared" si="2"/>
        <v/>
      </c>
      <c r="AA11" s="5"/>
      <c r="AB11" s="53" t="str">
        <f t="shared" si="3"/>
        <v/>
      </c>
      <c r="AC11" s="53" t="str">
        <f t="shared" si="4"/>
        <v/>
      </c>
      <c r="AD11" s="53" t="str">
        <f t="shared" si="5"/>
        <v/>
      </c>
      <c r="AE11" s="5"/>
      <c r="AF11" s="53" t="str">
        <f t="shared" si="6"/>
        <v/>
      </c>
      <c r="AG11" s="53" t="str">
        <f t="shared" si="7"/>
        <v/>
      </c>
      <c r="AH11" s="53" t="str">
        <f t="shared" si="8"/>
        <v/>
      </c>
      <c r="AI11" s="53" t="str">
        <f t="shared" si="9"/>
        <v/>
      </c>
      <c r="AJ11" s="5"/>
      <c r="AK11" s="53" t="str">
        <f>IF(J11="Y",IF(AH11-(coalesce(AI11,0)+coalesce(AJ11,0))&lt;0,0,ROUND(AH11-(coalesce(AI11,0)+coalesce(AJ11,0)),0)),IF((coalesce(AI11,0)+coalesce(AJ11,0))&gt;0,IF($F$11-(coalesce($F$12,0)+coalesce(AJ11,0))&lt;0,0,ROUND($F$11-(coalesce($F$12,0)+coalesce(AJ11,0)),0)),""))</f>
        <v/>
      </c>
      <c r="AL11" s="54" t="str">
        <f>IF(J11="Y",IF(AH11-(coalesce(AI11,0)+coalesce(AJ11,0))&lt;0,ABS(AH11-(coalesce(AI11,0)+coalesce(AJ11,0))),0),IF((coalesce(AI11,0)+coalesce(AJ11,0))&gt;0,IF($F$11-(coalesce($F$12,0)+coalesce(AJ11,0))&lt;0,ABS($F$11-(coalesce($F$12,0)+coalesce(AJ11,0))),0),""))</f>
        <v/>
      </c>
    </row>
    <row r="12" spans="1:40" x14ac:dyDescent="0.25">
      <c r="A12" s="42" t="s">
        <v>86</v>
      </c>
      <c r="B12" s="44">
        <v>6</v>
      </c>
      <c r="C12" s="63" t="s">
        <v>98</v>
      </c>
      <c r="D12" s="63"/>
      <c r="E12" s="63"/>
      <c r="F12" s="44">
        <v>10</v>
      </c>
      <c r="G12" s="2"/>
      <c r="H12" s="41">
        <v>8</v>
      </c>
      <c r="I12" s="52">
        <v>0.33333333333333331</v>
      </c>
      <c r="J12" s="41" t="str">
        <f t="shared" si="0"/>
        <v>Y</v>
      </c>
      <c r="K12" s="53"/>
      <c r="L12" s="41">
        <f>IF(J12="Y",coalesce(K12,SUM($B$6:$B$7)),"")</f>
        <v>13</v>
      </c>
      <c r="M12" s="54">
        <f t="shared" si="1"/>
        <v>4.615384615384615</v>
      </c>
      <c r="N12" s="54"/>
      <c r="O12" s="54"/>
      <c r="P12" s="54"/>
      <c r="Q12" s="54"/>
      <c r="R12" s="54"/>
      <c r="S12" s="54"/>
      <c r="T12" s="54">
        <f t="shared" ref="T12" si="16">IF(J12="Y",IF(I12=$B$4,$C$16,CEILING(T11*(1+$D$16),1)),"")</f>
        <v>15</v>
      </c>
      <c r="U12" s="54">
        <f t="shared" ref="U12" si="17">IF(J12="Y",IF($F$17=0,0,IF(I12=$B$4,$C$17,CEILING(U11*(1+$D$17),1))),"")</f>
        <v>15</v>
      </c>
      <c r="V12" s="54">
        <f t="shared" ref="V12" si="18">IF(J12="Y",IF($F$18=0,0,IF(I12=$B$4,$C$18,CEILING(V11*(1+$D$18),1))),"")</f>
        <v>15</v>
      </c>
      <c r="W12" s="54">
        <f>IF(J12="Y",IF($F$19=0,0,IF(I12=$B$4,$C$19,CEILING(W11*(1+$D$19),1))),"")</f>
        <v>0</v>
      </c>
      <c r="X12" s="54">
        <f>IF(J12="Y",IF($F$20=0,0,IF(I12=$B$4,$C$20,CEILING(X11*(1+$D$20),1))),"")</f>
        <v>0</v>
      </c>
      <c r="Y12" s="54">
        <f>IF(J12="Y",IF($F$21=0,0,IF(I12=$B$4,$C$21,CEILING(Y11*(1+$D$21),1))),"")</f>
        <v>0</v>
      </c>
      <c r="Z12" s="41">
        <f t="shared" si="2"/>
        <v>7</v>
      </c>
      <c r="AA12" s="5"/>
      <c r="AB12" s="53">
        <f t="shared" si="3"/>
        <v>7</v>
      </c>
      <c r="AC12" s="53">
        <f t="shared" si="4"/>
        <v>0</v>
      </c>
      <c r="AD12" s="53">
        <f t="shared" si="5"/>
        <v>6</v>
      </c>
      <c r="AE12" s="5"/>
      <c r="AF12" s="53">
        <f>IF(J12="Y",IF(AD12-AE12&lt;0,0,ROUND(AD12-AE12,0)),IF(AE12&gt;0,IF($B$12-AE12&lt;0,0,ROUND($B$12-AE12,0)),""))</f>
        <v>6</v>
      </c>
      <c r="AG12" s="53">
        <f t="shared" si="7"/>
        <v>0</v>
      </c>
      <c r="AH12" s="53">
        <f t="shared" si="8"/>
        <v>22</v>
      </c>
      <c r="AI12" s="53">
        <f t="shared" si="9"/>
        <v>10</v>
      </c>
      <c r="AJ12" s="5"/>
      <c r="AK12" s="53">
        <f>IF(J12="Y",IF(AH12-(coalesce(AI12,0)+coalesce(AJ12,0))&lt;0,0,ROUND(AH12-(coalesce(AI12,0)+coalesce(AJ12,0)),0)),IF((coalesce(AI12,0)+coalesce(AJ12,0))&gt;0,IF($F$11-(coalesce($F$12,0)+coalesce(AJ12,0))&lt;0,0,ROUND($F$11-(coalesce($F$12,0)+coalesce(AJ12,0)),0)),""))</f>
        <v>12</v>
      </c>
      <c r="AL12" s="54">
        <f>IF(J12="Y",IF(AH12-(coalesce(AI12,0)+coalesce(AJ12,0))&lt;0,ABS(AH12-(coalesce(AI12,0)+coalesce(AJ12,0))),0),IF((coalesce(AI12,0)+coalesce(AJ12,0))&gt;0,IF($F$11-(coalesce($F$12,0)+coalesce(AJ12,0))&lt;0,ABS($F$11-(coalesce($F$12,0)+coalesce(AJ12,0))),0),""))</f>
        <v>0</v>
      </c>
      <c r="AM12" s="5"/>
    </row>
    <row r="13" spans="1:40" x14ac:dyDescent="0.25">
      <c r="A13" s="2"/>
      <c r="G13" s="3"/>
      <c r="H13" s="41">
        <v>9</v>
      </c>
      <c r="I13" s="51">
        <v>0.375</v>
      </c>
      <c r="J13" s="41" t="str">
        <f t="shared" si="0"/>
        <v>Y</v>
      </c>
      <c r="K13" s="53"/>
      <c r="L13" s="41">
        <f>IF(J13="Y",coalesce(K13,SUM($B$6:$B$7)),"")</f>
        <v>13</v>
      </c>
      <c r="M13" s="54">
        <f t="shared" si="1"/>
        <v>4.615384615384615</v>
      </c>
      <c r="N13" s="54"/>
      <c r="O13" s="54"/>
      <c r="P13" s="54"/>
      <c r="Q13" s="54"/>
      <c r="R13" s="54"/>
      <c r="S13" s="54"/>
      <c r="T13" s="54">
        <f t="shared" ref="T13:T27" si="19">IF(J13="Y",IF(I13=$B$4,$C$16,CEILING(T12*(1+$D$16),1)),"")</f>
        <v>16</v>
      </c>
      <c r="U13" s="54">
        <f t="shared" ref="U13:U27" si="20">IF(J13="Y",IF($F$17=0,0,IF(I13=$B$4,$C$17,CEILING(U12*(1+$D$17),1))),"")</f>
        <v>16</v>
      </c>
      <c r="V13" s="54">
        <f t="shared" ref="V13:V27" si="21">IF(J13="Y",IF($F$18=0,0,IF(I13=$B$4,$C$18,CEILING(V12*(1+$D$18),1))),"")</f>
        <v>16</v>
      </c>
      <c r="W13" s="54">
        <f t="shared" ref="W13:W27" si="22">IF(J13="Y",IF($F$19=0,0,IF(I13=$B$4,$C$19,CEILING(W12*(1+$D$19),1))),"")</f>
        <v>0</v>
      </c>
      <c r="X13" s="54">
        <f t="shared" ref="X13:X27" si="23">IF(J13="Y",IF($F$20=0,0,IF(I13=$B$4,$C$20,CEILING(X12*(1+$D$20),1))),"")</f>
        <v>0</v>
      </c>
      <c r="Y13" s="54">
        <f t="shared" ref="Y13:Y27" si="24">IF(J13="Y",IF($F$21=0,0,IF(I13=$B$4,$C$21,CEILING(Y12*(1+$D$21),1))),"")</f>
        <v>0</v>
      </c>
      <c r="Z13" s="41">
        <f t="shared" si="2"/>
        <v>7</v>
      </c>
      <c r="AA13" s="5"/>
      <c r="AB13" s="53">
        <f t="shared" si="3"/>
        <v>7</v>
      </c>
      <c r="AC13" s="53">
        <f t="shared" si="4"/>
        <v>0</v>
      </c>
      <c r="AD13" s="53">
        <f t="shared" si="5"/>
        <v>6</v>
      </c>
      <c r="AE13" s="5"/>
      <c r="AF13" s="53">
        <f t="shared" si="6"/>
        <v>6</v>
      </c>
      <c r="AG13" s="53">
        <f t="shared" si="7"/>
        <v>0</v>
      </c>
      <c r="AH13" s="53">
        <f t="shared" si="8"/>
        <v>22</v>
      </c>
      <c r="AI13" s="53">
        <f t="shared" si="9"/>
        <v>10</v>
      </c>
      <c r="AJ13" s="5"/>
      <c r="AK13" s="53">
        <f>IF(J13="Y",IF(AH13-(coalesce(AI13,0)+coalesce(AJ13,0))&lt;0,0,ROUND(AH13-(coalesce(AI13,0)+coalesce(AJ13,0)),0)),IF((coalesce(AI13,0)+coalesce(AJ13,0))&gt;0,IF($F$11-(coalesce($F$12,0)+coalesce(AJ13,0))&lt;0,0,ROUND($F$11-(coalesce($F$12,0)+coalesce(AJ13,0)),0)),""))</f>
        <v>12</v>
      </c>
      <c r="AL13" s="54">
        <f>IF(J13="Y",IF(AH13-(coalesce(AI13,0)+coalesce(AJ13,0))&lt;0,ABS(AH13-(coalesce(AI13,0)+coalesce(AJ13,0))),0),IF((coalesce(AI13,0)+coalesce(AJ13,0))&gt;0,IF($F$11-(coalesce($F$12,0)+coalesce(AJ13,0))&lt;0,ABS($F$11-(coalesce($F$12,0)+coalesce(AJ13,0))),0),""))</f>
        <v>0</v>
      </c>
      <c r="AM13" s="5"/>
    </row>
    <row r="14" spans="1:40" x14ac:dyDescent="0.25">
      <c r="A14" s="46"/>
      <c r="B14" s="69" t="s">
        <v>75</v>
      </c>
      <c r="C14" s="69" t="s">
        <v>27</v>
      </c>
      <c r="D14" s="69" t="s">
        <v>28</v>
      </c>
      <c r="E14" s="69" t="s">
        <v>29</v>
      </c>
      <c r="F14" s="69" t="s">
        <v>76</v>
      </c>
      <c r="G14" s="23"/>
      <c r="H14" s="41">
        <v>10</v>
      </c>
      <c r="I14" s="51">
        <v>0.41666666666666669</v>
      </c>
      <c r="J14" s="41" t="str">
        <f t="shared" si="0"/>
        <v>Y</v>
      </c>
      <c r="K14" s="53"/>
      <c r="L14" s="41">
        <f>IF(J14="Y",coalesce(K14,SUM($B$6:$B$7)),"")</f>
        <v>13</v>
      </c>
      <c r="M14" s="54">
        <f t="shared" si="1"/>
        <v>4.615384615384615</v>
      </c>
      <c r="N14" s="54"/>
      <c r="O14" s="54"/>
      <c r="P14" s="54"/>
      <c r="Q14" s="54"/>
      <c r="R14" s="54"/>
      <c r="S14" s="54"/>
      <c r="T14" s="54">
        <f t="shared" si="19"/>
        <v>17</v>
      </c>
      <c r="U14" s="54">
        <f t="shared" si="20"/>
        <v>17</v>
      </c>
      <c r="V14" s="54">
        <f t="shared" si="21"/>
        <v>17</v>
      </c>
      <c r="W14" s="54">
        <f t="shared" si="22"/>
        <v>0</v>
      </c>
      <c r="X14" s="54">
        <f t="shared" si="23"/>
        <v>0</v>
      </c>
      <c r="Y14" s="54">
        <f t="shared" si="24"/>
        <v>0</v>
      </c>
      <c r="Z14" s="41">
        <f t="shared" si="2"/>
        <v>7</v>
      </c>
      <c r="AA14" s="5"/>
      <c r="AB14" s="53">
        <f t="shared" si="3"/>
        <v>7</v>
      </c>
      <c r="AC14" s="53">
        <f t="shared" si="4"/>
        <v>0</v>
      </c>
      <c r="AD14" s="53">
        <f t="shared" si="5"/>
        <v>6</v>
      </c>
      <c r="AE14" s="5"/>
      <c r="AF14" s="53">
        <f t="shared" si="6"/>
        <v>6</v>
      </c>
      <c r="AG14" s="53">
        <f t="shared" si="7"/>
        <v>0</v>
      </c>
      <c r="AH14" s="53">
        <f t="shared" si="8"/>
        <v>22</v>
      </c>
      <c r="AI14" s="53">
        <f t="shared" si="9"/>
        <v>10</v>
      </c>
      <c r="AJ14" s="5"/>
      <c r="AK14" s="53">
        <f>IF(J14="Y",IF(AH14-(coalesce(AI14,0)+coalesce(AJ14,0))&lt;0,0,ROUND(AH14-(coalesce(AI14,0)+coalesce(AJ14,0)),0)),IF((coalesce(AI14,0)+coalesce(AJ14,0))&gt;0,IF($F$11-(coalesce($F$12,0)+coalesce(AJ14,0))&lt;0,0,ROUND($F$11-(coalesce($F$12,0)+coalesce(AJ14,0)),0)),""))</f>
        <v>12</v>
      </c>
      <c r="AL14" s="54">
        <f>IF(J14="Y",IF(AH14-(coalesce(AI14,0)+coalesce(AJ14,0))&lt;0,ABS(AH14-(coalesce(AI14,0)+coalesce(AJ14,0))),0),IF((coalesce(AI14,0)+coalesce(AJ14,0))&gt;0,IF($F$11-(coalesce($F$12,0)+coalesce(AJ14,0))&lt;0,ABS($F$11-(coalesce($F$12,0)+coalesce(AJ14,0))),0),""))</f>
        <v>0</v>
      </c>
      <c r="AM14" s="5"/>
    </row>
    <row r="15" spans="1:40" x14ac:dyDescent="0.25">
      <c r="A15" s="47" t="s">
        <v>23</v>
      </c>
      <c r="B15" s="69"/>
      <c r="C15" s="69"/>
      <c r="D15" s="69"/>
      <c r="E15" s="69"/>
      <c r="F15" s="69"/>
      <c r="G15" s="24"/>
      <c r="H15" s="41">
        <v>11</v>
      </c>
      <c r="I15" s="51">
        <v>0.45833333333333331</v>
      </c>
      <c r="J15" s="41" t="str">
        <f t="shared" si="0"/>
        <v>Y</v>
      </c>
      <c r="K15" s="53"/>
      <c r="L15" s="41">
        <f>IF(J15="Y",coalesce(K15,SUM($B$6:$B$7)),"")</f>
        <v>13</v>
      </c>
      <c r="M15" s="54">
        <f t="shared" si="1"/>
        <v>4.615384615384615</v>
      </c>
      <c r="N15" s="54"/>
      <c r="O15" s="54"/>
      <c r="P15" s="54"/>
      <c r="Q15" s="54"/>
      <c r="R15" s="54"/>
      <c r="S15" s="54"/>
      <c r="T15" s="54">
        <f t="shared" si="19"/>
        <v>18</v>
      </c>
      <c r="U15" s="54">
        <f t="shared" si="20"/>
        <v>18</v>
      </c>
      <c r="V15" s="54">
        <f t="shared" si="21"/>
        <v>18</v>
      </c>
      <c r="W15" s="54">
        <f t="shared" si="22"/>
        <v>0</v>
      </c>
      <c r="X15" s="54">
        <f t="shared" si="23"/>
        <v>0</v>
      </c>
      <c r="Y15" s="54">
        <f t="shared" si="24"/>
        <v>0</v>
      </c>
      <c r="Z15" s="41">
        <f t="shared" si="2"/>
        <v>7</v>
      </c>
      <c r="AA15" s="5"/>
      <c r="AB15" s="53">
        <f t="shared" si="3"/>
        <v>7</v>
      </c>
      <c r="AC15" s="53">
        <f t="shared" si="4"/>
        <v>0</v>
      </c>
      <c r="AD15" s="53">
        <f t="shared" si="5"/>
        <v>6</v>
      </c>
      <c r="AE15" s="5"/>
      <c r="AF15" s="53">
        <f t="shared" si="6"/>
        <v>6</v>
      </c>
      <c r="AG15" s="53">
        <f t="shared" si="7"/>
        <v>0</v>
      </c>
      <c r="AH15" s="53">
        <f t="shared" si="8"/>
        <v>22</v>
      </c>
      <c r="AI15" s="53">
        <f t="shared" si="9"/>
        <v>10</v>
      </c>
      <c r="AJ15" s="5"/>
      <c r="AK15" s="53">
        <f>IF(J15="Y",IF(AH15-(coalesce(AI15,0)+coalesce(AJ15,0))&lt;0,0,ROUND(AH15-(coalesce(AI15,0)+coalesce(AJ15,0)),0)),IF((coalesce(AI15,0)+coalesce(AJ15,0))&gt;0,IF($F$11-(coalesce($F$12,0)+coalesce(AJ15,0))&lt;0,0,ROUND($F$11-(coalesce($F$12,0)+coalesce(AJ15,0)),0)),""))</f>
        <v>12</v>
      </c>
      <c r="AL15" s="54">
        <f>IF(J15="Y",IF(AH15-(coalesce(AI15,0)+coalesce(AJ15,0))&lt;0,ABS(AH15-(coalesce(AI15,0)+coalesce(AJ15,0))),0),IF((coalesce(AI15,0)+coalesce(AJ15,0))&gt;0,IF($F$11-(coalesce($F$12,0)+coalesce(AJ15,0))&lt;0,ABS($F$11-(coalesce($F$12,0)+coalesce(AJ15,0))),0),""))</f>
        <v>0</v>
      </c>
      <c r="AM15" s="5"/>
    </row>
    <row r="16" spans="1:40" x14ac:dyDescent="0.25">
      <c r="A16" s="48" t="s">
        <v>77</v>
      </c>
      <c r="B16" s="44">
        <v>5</v>
      </c>
      <c r="C16" s="49">
        <v>15</v>
      </c>
      <c r="D16" s="50">
        <v>0.02</v>
      </c>
      <c r="E16" s="44">
        <v>20</v>
      </c>
      <c r="F16" s="50">
        <v>0.5</v>
      </c>
      <c r="G16" s="8"/>
      <c r="H16" s="41">
        <v>12</v>
      </c>
      <c r="I16" s="51">
        <v>0.5</v>
      </c>
      <c r="J16" s="41" t="str">
        <f t="shared" si="0"/>
        <v>Y</v>
      </c>
      <c r="K16" s="53"/>
      <c r="L16" s="41">
        <f>IF(J16="Y",coalesce(K16,SUM($B$6:$B$7)),"")</f>
        <v>13</v>
      </c>
      <c r="M16" s="54">
        <f t="shared" si="1"/>
        <v>4.615384615384615</v>
      </c>
      <c r="N16" s="54"/>
      <c r="O16" s="54"/>
      <c r="P16" s="54"/>
      <c r="Q16" s="54"/>
      <c r="R16" s="54"/>
      <c r="S16" s="54"/>
      <c r="T16" s="54">
        <f t="shared" si="19"/>
        <v>19</v>
      </c>
      <c r="U16" s="54">
        <f t="shared" si="20"/>
        <v>19</v>
      </c>
      <c r="V16" s="54">
        <f t="shared" si="21"/>
        <v>19</v>
      </c>
      <c r="W16" s="54">
        <f t="shared" si="22"/>
        <v>0</v>
      </c>
      <c r="X16" s="54">
        <f t="shared" si="23"/>
        <v>0</v>
      </c>
      <c r="Y16" s="54">
        <f t="shared" si="24"/>
        <v>0</v>
      </c>
      <c r="Z16" s="41">
        <f t="shared" si="2"/>
        <v>7</v>
      </c>
      <c r="AA16" s="5"/>
      <c r="AB16" s="53">
        <f t="shared" si="3"/>
        <v>7</v>
      </c>
      <c r="AC16" s="53">
        <f t="shared" si="4"/>
        <v>0</v>
      </c>
      <c r="AD16" s="53">
        <f t="shared" si="5"/>
        <v>6</v>
      </c>
      <c r="AE16" s="5"/>
      <c r="AF16" s="53">
        <f t="shared" si="6"/>
        <v>6</v>
      </c>
      <c r="AG16" s="53">
        <f t="shared" si="7"/>
        <v>0</v>
      </c>
      <c r="AH16" s="53">
        <f t="shared" si="8"/>
        <v>22</v>
      </c>
      <c r="AI16" s="53">
        <f t="shared" si="9"/>
        <v>10</v>
      </c>
      <c r="AJ16" s="5"/>
      <c r="AK16" s="53">
        <f>IF(J16="Y",IF(AH16-(coalesce(AI16,0)+coalesce(AJ16,0))&lt;0,0,ROUND(AH16-(coalesce(AI16,0)+coalesce(AJ16,0)),0)),IF((coalesce(AI16,0)+coalesce(AJ16,0))&gt;0,IF($F$11-(coalesce($F$12,0)+coalesce(AJ16,0))&lt;0,0,ROUND($F$11-(coalesce($F$12,0)+coalesce(AJ16,0)),0)),""))</f>
        <v>12</v>
      </c>
      <c r="AL16" s="54">
        <f>IF(J16="Y",IF(AH16-(coalesce(AI16,0)+coalesce(AJ16,0))&lt;0,ABS(AH16-(coalesce(AI16,0)+coalesce(AJ16,0))),0),IF((coalesce(AI16,0)+coalesce(AJ16,0))&gt;0,IF($F$11-(coalesce($F$12,0)+coalesce(AJ16,0))&lt;0,ABS($F$11-(coalesce($F$12,0)+coalesce(AJ16,0))),0),""))</f>
        <v>0</v>
      </c>
      <c r="AM16" s="5"/>
    </row>
    <row r="17" spans="1:39" x14ac:dyDescent="0.25">
      <c r="A17" s="48" t="s">
        <v>78</v>
      </c>
      <c r="B17" s="44">
        <v>5</v>
      </c>
      <c r="C17" s="44">
        <v>15</v>
      </c>
      <c r="D17" s="50">
        <v>0.02</v>
      </c>
      <c r="E17" s="44">
        <v>20</v>
      </c>
      <c r="F17" s="50">
        <v>0.25</v>
      </c>
      <c r="G17" s="8"/>
      <c r="H17" s="41">
        <v>13</v>
      </c>
      <c r="I17" s="51">
        <v>0.54166666666666663</v>
      </c>
      <c r="J17" s="41" t="str">
        <f t="shared" si="0"/>
        <v>Y</v>
      </c>
      <c r="K17" s="53"/>
      <c r="L17" s="41">
        <f>IF(J17="Y",coalesce(K17,SUM($B$6:$B$7)),"")</f>
        <v>13</v>
      </c>
      <c r="M17" s="54">
        <f t="shared" si="1"/>
        <v>4.615384615384615</v>
      </c>
      <c r="N17" s="54"/>
      <c r="O17" s="54"/>
      <c r="P17" s="54"/>
      <c r="Q17" s="54"/>
      <c r="R17" s="54"/>
      <c r="S17" s="54"/>
      <c r="T17" s="54">
        <f t="shared" si="19"/>
        <v>20</v>
      </c>
      <c r="U17" s="54">
        <f t="shared" si="20"/>
        <v>20</v>
      </c>
      <c r="V17" s="54">
        <f t="shared" si="21"/>
        <v>20</v>
      </c>
      <c r="W17" s="54">
        <f t="shared" si="22"/>
        <v>0</v>
      </c>
      <c r="X17" s="54">
        <f t="shared" si="23"/>
        <v>0</v>
      </c>
      <c r="Y17" s="54">
        <f t="shared" si="24"/>
        <v>0</v>
      </c>
      <c r="Z17" s="41">
        <f t="shared" si="2"/>
        <v>7</v>
      </c>
      <c r="AA17" s="5"/>
      <c r="AB17" s="53">
        <f t="shared" si="3"/>
        <v>7</v>
      </c>
      <c r="AC17" s="53">
        <f t="shared" si="4"/>
        <v>0</v>
      </c>
      <c r="AD17" s="53">
        <f t="shared" si="5"/>
        <v>6</v>
      </c>
      <c r="AE17" s="5"/>
      <c r="AF17" s="53">
        <f t="shared" si="6"/>
        <v>6</v>
      </c>
      <c r="AG17" s="53">
        <f t="shared" si="7"/>
        <v>0</v>
      </c>
      <c r="AH17" s="53">
        <f t="shared" si="8"/>
        <v>22</v>
      </c>
      <c r="AI17" s="53">
        <f t="shared" si="9"/>
        <v>10</v>
      </c>
      <c r="AJ17" s="5"/>
      <c r="AK17" s="53">
        <f>IF(J17="Y",IF(AH17-(coalesce(AI17,0)+coalesce(AJ17,0))&lt;0,0,ROUND(AH17-(coalesce(AI17,0)+coalesce(AJ17,0)),0)),IF((coalesce(AI17,0)+coalesce(AJ17,0))&gt;0,IF($F$11-(coalesce($F$12,0)+coalesce(AJ17,0))&lt;0,0,ROUND($F$11-(coalesce($F$12,0)+coalesce(AJ17,0)),0)),""))</f>
        <v>12</v>
      </c>
      <c r="AL17" s="54">
        <f>IF(J17="Y",IF(AH17-(coalesce(AI17,0)+coalesce(AJ17,0))&lt;0,ABS(AH17-(coalesce(AI17,0)+coalesce(AJ17,0))),0),IF((coalesce(AI17,0)+coalesce(AJ17,0))&gt;0,IF($F$11-(coalesce($F$12,0)+coalesce(AJ17,0))&lt;0,ABS($F$11-(coalesce($F$12,0)+coalesce(AJ17,0))),0),""))</f>
        <v>0</v>
      </c>
      <c r="AM17" s="5"/>
    </row>
    <row r="18" spans="1:39" x14ac:dyDescent="0.25">
      <c r="A18" s="48" t="s">
        <v>79</v>
      </c>
      <c r="B18" s="44">
        <v>5</v>
      </c>
      <c r="C18" s="44">
        <v>15</v>
      </c>
      <c r="D18" s="50">
        <v>0.02</v>
      </c>
      <c r="E18" s="44">
        <v>20</v>
      </c>
      <c r="F18" s="50">
        <v>0.25</v>
      </c>
      <c r="G18" s="24"/>
      <c r="H18" s="41">
        <v>14</v>
      </c>
      <c r="I18" s="51">
        <v>0.58333333333333337</v>
      </c>
      <c r="J18" s="41" t="str">
        <f t="shared" si="0"/>
        <v>Y</v>
      </c>
      <c r="K18" s="53"/>
      <c r="L18" s="41">
        <f>IF(J18="Y",coalesce(K18,SUM($B$6:$B$7)),"")</f>
        <v>13</v>
      </c>
      <c r="M18" s="54">
        <f t="shared" si="1"/>
        <v>4.615384615384615</v>
      </c>
      <c r="N18" s="54"/>
      <c r="O18" s="54"/>
      <c r="P18" s="54"/>
      <c r="Q18" s="54"/>
      <c r="R18" s="54"/>
      <c r="S18" s="54"/>
      <c r="T18" s="54">
        <f t="shared" si="19"/>
        <v>21</v>
      </c>
      <c r="U18" s="54">
        <f t="shared" si="20"/>
        <v>21</v>
      </c>
      <c r="V18" s="54">
        <f t="shared" si="21"/>
        <v>21</v>
      </c>
      <c r="W18" s="54">
        <f t="shared" si="22"/>
        <v>0</v>
      </c>
      <c r="X18" s="54">
        <f t="shared" si="23"/>
        <v>0</v>
      </c>
      <c r="Y18" s="54">
        <f t="shared" si="24"/>
        <v>0</v>
      </c>
      <c r="Z18" s="41">
        <f t="shared" si="2"/>
        <v>7</v>
      </c>
      <c r="AA18" s="5"/>
      <c r="AB18" s="53">
        <f t="shared" si="3"/>
        <v>7</v>
      </c>
      <c r="AC18" s="53">
        <f t="shared" si="4"/>
        <v>0</v>
      </c>
      <c r="AD18" s="53">
        <f t="shared" si="5"/>
        <v>6</v>
      </c>
      <c r="AE18" s="5"/>
      <c r="AF18" s="53">
        <f t="shared" si="6"/>
        <v>6</v>
      </c>
      <c r="AG18" s="53">
        <f t="shared" si="7"/>
        <v>0</v>
      </c>
      <c r="AH18" s="53">
        <f t="shared" si="8"/>
        <v>22</v>
      </c>
      <c r="AI18" s="53">
        <f t="shared" si="9"/>
        <v>10</v>
      </c>
      <c r="AJ18" s="5"/>
      <c r="AK18" s="53">
        <f>IF(J18="Y",IF(AH18-(coalesce(AI18,0)+coalesce(AJ18,0))&lt;0,0,ROUND(AH18-(coalesce(AI18,0)+coalesce(AJ18,0)),0)),IF((coalesce(AI18,0)+coalesce(AJ18,0))&gt;0,IF($F$11-(coalesce($F$12,0)+coalesce(AJ18,0))&lt;0,0,ROUND($F$11-(coalesce($F$12,0)+coalesce(AJ18,0)),0)),""))</f>
        <v>12</v>
      </c>
      <c r="AL18" s="54">
        <f>IF(J18="Y",IF(AH18-(coalesce(AI18,0)+coalesce(AJ18,0))&lt;0,ABS(AH18-(coalesce(AI18,0)+coalesce(AJ18,0))),0),IF((coalesce(AI18,0)+coalesce(AJ18,0))&gt;0,IF($F$11-(coalesce($F$12,0)+coalesce(AJ18,0))&lt;0,ABS($F$11-(coalesce($F$12,0)+coalesce(AJ18,0))),0),""))</f>
        <v>0</v>
      </c>
      <c r="AM18" s="5"/>
    </row>
    <row r="19" spans="1:39" x14ac:dyDescent="0.25">
      <c r="A19" s="48" t="s">
        <v>69</v>
      </c>
      <c r="B19" s="44">
        <v>5</v>
      </c>
      <c r="C19" s="44">
        <v>15</v>
      </c>
      <c r="D19" s="50">
        <v>0.02</v>
      </c>
      <c r="E19" s="44">
        <v>20</v>
      </c>
      <c r="F19" s="50">
        <v>0</v>
      </c>
      <c r="G19" s="8"/>
      <c r="H19" s="41">
        <v>15</v>
      </c>
      <c r="I19" s="51">
        <v>0.625</v>
      </c>
      <c r="J19" s="41" t="str">
        <f t="shared" si="0"/>
        <v>Y</v>
      </c>
      <c r="K19" s="53"/>
      <c r="L19" s="41">
        <f>IF(J19="Y",coalesce(K19,SUM($B$6:$B$7)),"")</f>
        <v>13</v>
      </c>
      <c r="M19" s="54">
        <f t="shared" si="1"/>
        <v>4.615384615384615</v>
      </c>
      <c r="N19" s="54"/>
      <c r="O19" s="54"/>
      <c r="P19" s="54"/>
      <c r="Q19" s="54"/>
      <c r="R19" s="54"/>
      <c r="S19" s="54"/>
      <c r="T19" s="54">
        <f t="shared" si="19"/>
        <v>22</v>
      </c>
      <c r="U19" s="54">
        <f t="shared" si="20"/>
        <v>22</v>
      </c>
      <c r="V19" s="54">
        <f t="shared" si="21"/>
        <v>22</v>
      </c>
      <c r="W19" s="54">
        <f t="shared" si="22"/>
        <v>0</v>
      </c>
      <c r="X19" s="54">
        <f t="shared" si="23"/>
        <v>0</v>
      </c>
      <c r="Y19" s="54">
        <f t="shared" si="24"/>
        <v>0</v>
      </c>
      <c r="Z19" s="41">
        <f t="shared" si="2"/>
        <v>7</v>
      </c>
      <c r="AA19" s="5"/>
      <c r="AB19" s="53">
        <f t="shared" si="3"/>
        <v>7</v>
      </c>
      <c r="AC19" s="53">
        <f t="shared" si="4"/>
        <v>0</v>
      </c>
      <c r="AD19" s="53">
        <f t="shared" si="5"/>
        <v>6</v>
      </c>
      <c r="AE19" s="5"/>
      <c r="AF19" s="53">
        <f t="shared" si="6"/>
        <v>6</v>
      </c>
      <c r="AG19" s="53">
        <f t="shared" si="7"/>
        <v>0</v>
      </c>
      <c r="AH19" s="53">
        <f t="shared" si="8"/>
        <v>22</v>
      </c>
      <c r="AI19" s="53">
        <f t="shared" si="9"/>
        <v>10</v>
      </c>
      <c r="AJ19" s="5"/>
      <c r="AK19" s="53">
        <f>IF(J19="Y",IF(AH19-(coalesce(AI19,0)+coalesce(AJ19,0))&lt;0,0,ROUND(AH19-(coalesce(AI19,0)+coalesce(AJ19,0)),0)),IF((coalesce(AI19,0)+coalesce(AJ19,0))&gt;0,IF($F$11-(coalesce($F$12,0)+coalesce(AJ19,0))&lt;0,0,ROUND($F$11-(coalesce($F$12,0)+coalesce(AJ19,0)),0)),""))</f>
        <v>12</v>
      </c>
      <c r="AL19" s="54">
        <f>IF(J19="Y",IF(AH19-(coalesce(AI19,0)+coalesce(AJ19,0))&lt;0,ABS(AH19-(coalesce(AI19,0)+coalesce(AJ19,0))),0),IF((coalesce(AI19,0)+coalesce(AJ19,0))&gt;0,IF($F$11-(coalesce($F$12,0)+coalesce(AJ19,0))&lt;0,ABS($F$11-(coalesce($F$12,0)+coalesce(AJ19,0))),0),""))</f>
        <v>0</v>
      </c>
      <c r="AM19" s="5"/>
    </row>
    <row r="20" spans="1:39" x14ac:dyDescent="0.25">
      <c r="A20" s="48" t="s">
        <v>70</v>
      </c>
      <c r="B20" s="44">
        <v>5</v>
      </c>
      <c r="C20" s="44">
        <v>15</v>
      </c>
      <c r="D20" s="50">
        <v>0.02</v>
      </c>
      <c r="E20" s="44">
        <v>20</v>
      </c>
      <c r="F20" s="50">
        <v>0</v>
      </c>
      <c r="G20" s="8"/>
      <c r="H20" s="41">
        <v>16</v>
      </c>
      <c r="I20" s="51">
        <v>0.66666666666666663</v>
      </c>
      <c r="J20" s="41" t="str">
        <f t="shared" si="0"/>
        <v>Y</v>
      </c>
      <c r="K20" s="53"/>
      <c r="L20" s="41">
        <f>IF(J20="Y",coalesce(K20,SUM($B$6:$B$7)),"")</f>
        <v>13</v>
      </c>
      <c r="M20" s="54">
        <f t="shared" si="1"/>
        <v>4.615384615384615</v>
      </c>
      <c r="N20" s="54"/>
      <c r="O20" s="54"/>
      <c r="P20" s="54"/>
      <c r="Q20" s="54"/>
      <c r="R20" s="54"/>
      <c r="S20" s="54"/>
      <c r="T20" s="54">
        <f t="shared" si="19"/>
        <v>23</v>
      </c>
      <c r="U20" s="54">
        <f t="shared" si="20"/>
        <v>23</v>
      </c>
      <c r="V20" s="54">
        <f t="shared" si="21"/>
        <v>23</v>
      </c>
      <c r="W20" s="54">
        <f t="shared" si="22"/>
        <v>0</v>
      </c>
      <c r="X20" s="54">
        <f t="shared" si="23"/>
        <v>0</v>
      </c>
      <c r="Y20" s="54">
        <f t="shared" si="24"/>
        <v>0</v>
      </c>
      <c r="Z20" s="41">
        <f t="shared" si="2"/>
        <v>7</v>
      </c>
      <c r="AA20" s="5"/>
      <c r="AB20" s="53">
        <f t="shared" si="3"/>
        <v>7</v>
      </c>
      <c r="AC20" s="53">
        <f t="shared" si="4"/>
        <v>0</v>
      </c>
      <c r="AD20" s="53">
        <f t="shared" si="5"/>
        <v>6</v>
      </c>
      <c r="AE20" s="5"/>
      <c r="AF20" s="53">
        <f t="shared" si="6"/>
        <v>6</v>
      </c>
      <c r="AG20" s="53">
        <f t="shared" si="7"/>
        <v>0</v>
      </c>
      <c r="AH20" s="53">
        <f t="shared" si="8"/>
        <v>22</v>
      </c>
      <c r="AI20" s="53">
        <f t="shared" si="9"/>
        <v>10</v>
      </c>
      <c r="AJ20" s="5"/>
      <c r="AK20" s="53">
        <f>IF(J20="Y",IF(AH20-(coalesce(AI20,0)+coalesce(AJ20,0))&lt;0,0,ROUND(AH20-(coalesce(AI20,0)+coalesce(AJ20,0)),0)),IF((coalesce(AI20,0)+coalesce(AJ20,0))&gt;0,IF($F$11-(coalesce($F$12,0)+coalesce(AJ20,0))&lt;0,0,ROUND($F$11-(coalesce($F$12,0)+coalesce(AJ20,0)),0)),""))</f>
        <v>12</v>
      </c>
      <c r="AL20" s="54">
        <f>IF(J20="Y",IF(AH20-(coalesce(AI20,0)+coalesce(AJ20,0))&lt;0,ABS(AH20-(coalesce(AI20,0)+coalesce(AJ20,0))),0),IF((coalesce(AI20,0)+coalesce(AJ20,0))&gt;0,IF($F$11-(coalesce($F$12,0)+coalesce(AJ20,0))&lt;0,ABS($F$11-(coalesce($F$12,0)+coalesce(AJ20,0))),0),""))</f>
        <v>0</v>
      </c>
      <c r="AM20" s="5"/>
    </row>
    <row r="21" spans="1:39" x14ac:dyDescent="0.25">
      <c r="A21" s="48" t="s">
        <v>71</v>
      </c>
      <c r="B21" s="44">
        <v>5</v>
      </c>
      <c r="C21" s="44">
        <v>15</v>
      </c>
      <c r="D21" s="50">
        <v>0.02</v>
      </c>
      <c r="E21" s="44">
        <v>20</v>
      </c>
      <c r="F21" s="50">
        <v>0</v>
      </c>
      <c r="G21" s="24"/>
      <c r="H21" s="41">
        <v>17</v>
      </c>
      <c r="I21" s="51">
        <v>0.70833333333333337</v>
      </c>
      <c r="J21" s="41" t="str">
        <f t="shared" si="0"/>
        <v>N</v>
      </c>
      <c r="K21" s="53"/>
      <c r="L21" s="41" t="str">
        <f>IF(J21="Y",coalesce(K21,SUM($B$6:$B$7)),"")</f>
        <v/>
      </c>
      <c r="M21" s="54" t="str">
        <f t="shared" si="1"/>
        <v/>
      </c>
      <c r="N21" s="54"/>
      <c r="O21" s="54"/>
      <c r="P21" s="54"/>
      <c r="Q21" s="54"/>
      <c r="R21" s="54"/>
      <c r="S21" s="54"/>
      <c r="T21" s="54" t="str">
        <f t="shared" si="19"/>
        <v/>
      </c>
      <c r="U21" s="54" t="str">
        <f t="shared" si="20"/>
        <v/>
      </c>
      <c r="V21" s="54" t="str">
        <f t="shared" si="21"/>
        <v/>
      </c>
      <c r="W21" s="54" t="str">
        <f t="shared" si="22"/>
        <v/>
      </c>
      <c r="X21" s="54" t="str">
        <f t="shared" si="23"/>
        <v/>
      </c>
      <c r="Y21" s="54" t="str">
        <f t="shared" si="24"/>
        <v/>
      </c>
      <c r="Z21" s="41" t="str">
        <f>IF(J21="Y",$B$11,IF(ISNUMBER(AA21),$B$11,""))</f>
        <v/>
      </c>
      <c r="AA21" s="5"/>
      <c r="AB21" s="53" t="str">
        <f t="shared" si="3"/>
        <v/>
      </c>
      <c r="AC21" s="53" t="str">
        <f t="shared" si="4"/>
        <v/>
      </c>
      <c r="AD21" s="53" t="str">
        <f>IF(J21="Y",$B$12,IF(ISNUMBER(AE21),$B$12,""))</f>
        <v/>
      </c>
      <c r="AE21" s="5"/>
      <c r="AF21" s="53" t="str">
        <f t="shared" si="6"/>
        <v/>
      </c>
      <c r="AG21" s="53" t="str">
        <f t="shared" si="7"/>
        <v/>
      </c>
      <c r="AH21" s="53" t="str">
        <f>IF(J21="Y",$F$11,IF(ISNUMBER(AJ21),$F$11,""))</f>
        <v/>
      </c>
      <c r="AI21" s="53" t="str">
        <f>IF(J21="Y",$F$12,IF(ISNUMBER(AJ21),$F$12,""))</f>
        <v/>
      </c>
      <c r="AJ21" s="5"/>
      <c r="AK21" s="53" t="str">
        <f>IF(J21="Y",IF(AH21-(coalesce(AI21,0)+coalesce(AJ21,0))&lt;0,0,ROUND(AH21-(coalesce(AI21,0)+coalesce(AJ21,0)),0)),IF((coalesce(AI21,0)+coalesce(AJ21,0))&gt;0,IF($F$11-(coalesce($F$12,0)+coalesce(AJ21,0))&lt;0,0,ROUND($F$11-(coalesce($F$12,0)+coalesce(AJ21,0)),0)),""))</f>
        <v/>
      </c>
      <c r="AL21" s="54" t="str">
        <f>IF(J21="Y",IF(AH21-(coalesce(AI21,0)+coalesce(AJ21,0))&lt;0,ABS(AH21-(coalesce(AI21,0)+coalesce(AJ21,0))),0),IF((coalesce(AI21,0)+coalesce(AJ21,0))&gt;0,IF($F$11-(coalesce($F$12,0)+coalesce(AJ21,0))&lt;0,ABS($F$11-(coalesce($F$12,0)+coalesce(AJ21,0))),0),""))</f>
        <v/>
      </c>
      <c r="AM21" s="5"/>
    </row>
    <row r="22" spans="1:39" ht="14.45" customHeight="1" x14ac:dyDescent="0.25">
      <c r="B22" s="32"/>
      <c r="C22" s="32"/>
      <c r="D22" s="32"/>
      <c r="E22" s="32"/>
      <c r="F22" s="32"/>
      <c r="G22" s="24"/>
      <c r="H22" s="41">
        <v>18</v>
      </c>
      <c r="I22" s="51">
        <v>0.75</v>
      </c>
      <c r="J22" s="41" t="str">
        <f t="shared" si="0"/>
        <v>N</v>
      </c>
      <c r="K22" s="53"/>
      <c r="L22" s="41" t="str">
        <f>IF(J22="Y",coalesce(K22,SUM($B$6:$B$7)),"")</f>
        <v/>
      </c>
      <c r="M22" s="54" t="str">
        <f t="shared" si="1"/>
        <v/>
      </c>
      <c r="N22" s="54"/>
      <c r="O22" s="54"/>
      <c r="P22" s="54"/>
      <c r="Q22" s="54"/>
      <c r="R22" s="54"/>
      <c r="S22" s="54"/>
      <c r="T22" s="54" t="str">
        <f t="shared" si="19"/>
        <v/>
      </c>
      <c r="U22" s="54" t="str">
        <f t="shared" si="20"/>
        <v/>
      </c>
      <c r="V22" s="54" t="str">
        <f t="shared" si="21"/>
        <v/>
      </c>
      <c r="W22" s="54" t="str">
        <f t="shared" si="22"/>
        <v/>
      </c>
      <c r="X22" s="54" t="str">
        <f t="shared" si="23"/>
        <v/>
      </c>
      <c r="Y22" s="54" t="str">
        <f t="shared" si="24"/>
        <v/>
      </c>
      <c r="Z22" s="41" t="str">
        <f t="shared" ref="Z22:Z27" si="25">IF(J22="Y",$B$11,IF(ISNUMBER(AA22),$B$11,""))</f>
        <v/>
      </c>
      <c r="AA22" s="5"/>
      <c r="AB22" s="53" t="str">
        <f t="shared" si="3"/>
        <v/>
      </c>
      <c r="AC22" s="53" t="str">
        <f t="shared" si="4"/>
        <v/>
      </c>
      <c r="AD22" s="53" t="str">
        <f t="shared" ref="AD22:AD27" si="26">IF(J22="Y",$B$12,IF(ISNUMBER(AE22),$B$12,""))</f>
        <v/>
      </c>
      <c r="AE22" s="5"/>
      <c r="AF22" s="53" t="str">
        <f t="shared" si="6"/>
        <v/>
      </c>
      <c r="AG22" s="53" t="str">
        <f t="shared" si="7"/>
        <v/>
      </c>
      <c r="AH22" s="53" t="str">
        <f t="shared" ref="AH22:AH27" si="27">IF(J22="Y",$F$11,IF(ISNUMBER(AJ22),$F$11,""))</f>
        <v/>
      </c>
      <c r="AI22" s="53" t="str">
        <f t="shared" ref="AI22:AI27" si="28">IF(J22="Y",$F$12,IF(ISNUMBER(AJ22),$F$12,""))</f>
        <v/>
      </c>
      <c r="AJ22" s="5"/>
      <c r="AK22" s="53" t="str">
        <f>IF(J22="Y",IF(AH22-(coalesce(AI22,0)+coalesce(AJ22,0))&lt;0,0,ROUND(AH22-(coalesce(AI22,0)+coalesce(AJ22,0)),0)),IF((coalesce(AI22,0)+coalesce(AJ22,0))&gt;0,IF($F$11-(coalesce($F$12,0)+coalesce(AJ22,0))&lt;0,0,ROUND($F$11-(coalesce($F$12,0)+coalesce(AJ22,0)),0)),""))</f>
        <v/>
      </c>
      <c r="AL22" s="54" t="str">
        <f>IF(J22="Y",IF(AH22-(coalesce(AI22,0)+coalesce(AJ22,0))&lt;0,ABS(AH22-(coalesce(AI22,0)+coalesce(AJ22,0))),0),IF((coalesce(AI22,0)+coalesce(AJ22,0))&gt;0,IF($F$11-(coalesce($F$12,0)+coalesce(AJ22,0))&lt;0,ABS($F$11-(coalesce($F$12,0)+coalesce(AJ22,0))),0),""))</f>
        <v/>
      </c>
    </row>
    <row r="23" spans="1:39" x14ac:dyDescent="0.25">
      <c r="A23" s="32"/>
      <c r="B23" s="32"/>
      <c r="C23" s="32"/>
      <c r="D23" s="32"/>
      <c r="E23" s="32"/>
      <c r="F23" s="32"/>
      <c r="G23" s="24"/>
      <c r="H23" s="41">
        <v>19</v>
      </c>
      <c r="I23" s="51">
        <v>0.79166666666666663</v>
      </c>
      <c r="J23" s="41" t="str">
        <f t="shared" si="0"/>
        <v>N</v>
      </c>
      <c r="K23" s="53"/>
      <c r="L23" s="41" t="str">
        <f>IF(J23="Y",coalesce(K23,SUM($B$6:$B$7)),"")</f>
        <v/>
      </c>
      <c r="M23" s="54" t="str">
        <f t="shared" si="1"/>
        <v/>
      </c>
      <c r="N23" s="54"/>
      <c r="O23" s="54"/>
      <c r="P23" s="54"/>
      <c r="Q23" s="54"/>
      <c r="R23" s="54"/>
      <c r="S23" s="54"/>
      <c r="T23" s="54" t="str">
        <f t="shared" si="19"/>
        <v/>
      </c>
      <c r="U23" s="54" t="str">
        <f t="shared" si="20"/>
        <v/>
      </c>
      <c r="V23" s="54" t="str">
        <f t="shared" si="21"/>
        <v/>
      </c>
      <c r="W23" s="54" t="str">
        <f t="shared" si="22"/>
        <v/>
      </c>
      <c r="X23" s="54" t="str">
        <f t="shared" si="23"/>
        <v/>
      </c>
      <c r="Y23" s="54" t="str">
        <f t="shared" si="24"/>
        <v/>
      </c>
      <c r="Z23" s="41" t="str">
        <f t="shared" si="25"/>
        <v/>
      </c>
      <c r="AA23" s="5"/>
      <c r="AB23" s="53" t="str">
        <f t="shared" si="3"/>
        <v/>
      </c>
      <c r="AC23" s="53" t="str">
        <f t="shared" si="4"/>
        <v/>
      </c>
      <c r="AD23" s="53" t="str">
        <f t="shared" si="26"/>
        <v/>
      </c>
      <c r="AE23" s="5"/>
      <c r="AF23" s="53" t="str">
        <f t="shared" si="6"/>
        <v/>
      </c>
      <c r="AG23" s="53" t="str">
        <f t="shared" si="7"/>
        <v/>
      </c>
      <c r="AH23" s="53" t="str">
        <f t="shared" si="27"/>
        <v/>
      </c>
      <c r="AI23" s="53" t="str">
        <f t="shared" si="28"/>
        <v/>
      </c>
      <c r="AJ23" s="5"/>
      <c r="AK23" s="53" t="str">
        <f>IF(J23="Y",IF(AH23-(coalesce(AI23,0)+coalesce(AJ23,0))&lt;0,0,ROUND(AH23-(coalesce(AI23,0)+coalesce(AJ23,0)),0)),IF((coalesce(AI23,0)+coalesce(AJ23,0))&gt;0,IF($F$11-(coalesce($F$12,0)+coalesce(AJ23,0))&lt;0,0,ROUND($F$11-(coalesce($F$12,0)+coalesce(AJ23,0)),0)),""))</f>
        <v/>
      </c>
      <c r="AL23" s="54" t="str">
        <f>IF(J23="Y",IF(AH23-(coalesce(AI23,0)+coalesce(AJ23,0))&lt;0,ABS(AH23-(coalesce(AI23,0)+coalesce(AJ23,0))),0),IF((coalesce(AI23,0)+coalesce(AJ23,0))&gt;0,IF($F$11-(coalesce($F$12,0)+coalesce(AJ23,0))&lt;0,ABS($F$11-(coalesce($F$12,0)+coalesce(AJ23,0))),0),""))</f>
        <v/>
      </c>
    </row>
    <row r="24" spans="1:39" ht="14.45" customHeight="1" x14ac:dyDescent="0.25">
      <c r="C24" s="32"/>
      <c r="D24" s="32"/>
      <c r="E24" s="32"/>
      <c r="F24" s="32"/>
      <c r="G24" s="1"/>
      <c r="H24" s="41">
        <v>20</v>
      </c>
      <c r="I24" s="51">
        <v>0.83333333333333337</v>
      </c>
      <c r="J24" s="41" t="str">
        <f t="shared" si="0"/>
        <v>N</v>
      </c>
      <c r="K24" s="53"/>
      <c r="L24" s="41" t="str">
        <f>IF(J24="Y",coalesce(K24,SUM($B$6:$B$7)),"")</f>
        <v/>
      </c>
      <c r="M24" s="54" t="str">
        <f t="shared" si="1"/>
        <v/>
      </c>
      <c r="N24" s="54"/>
      <c r="O24" s="54"/>
      <c r="P24" s="54"/>
      <c r="Q24" s="54"/>
      <c r="R24" s="54"/>
      <c r="S24" s="54"/>
      <c r="T24" s="54" t="str">
        <f t="shared" si="19"/>
        <v/>
      </c>
      <c r="U24" s="54" t="str">
        <f t="shared" si="20"/>
        <v/>
      </c>
      <c r="V24" s="54" t="str">
        <f t="shared" si="21"/>
        <v/>
      </c>
      <c r="W24" s="54" t="str">
        <f t="shared" si="22"/>
        <v/>
      </c>
      <c r="X24" s="54" t="str">
        <f t="shared" si="23"/>
        <v/>
      </c>
      <c r="Y24" s="54" t="str">
        <f t="shared" si="24"/>
        <v/>
      </c>
      <c r="Z24" s="41" t="str">
        <f t="shared" si="25"/>
        <v/>
      </c>
      <c r="AA24" s="5"/>
      <c r="AB24" s="53" t="str">
        <f t="shared" si="3"/>
        <v/>
      </c>
      <c r="AC24" s="53" t="str">
        <f t="shared" si="4"/>
        <v/>
      </c>
      <c r="AD24" s="53" t="str">
        <f t="shared" si="26"/>
        <v/>
      </c>
      <c r="AE24" s="5"/>
      <c r="AF24" s="53" t="str">
        <f t="shared" si="6"/>
        <v/>
      </c>
      <c r="AG24" s="53" t="str">
        <f t="shared" si="7"/>
        <v/>
      </c>
      <c r="AH24" s="53" t="str">
        <f t="shared" si="27"/>
        <v/>
      </c>
      <c r="AI24" s="53" t="str">
        <f t="shared" si="28"/>
        <v/>
      </c>
      <c r="AJ24" s="5"/>
      <c r="AK24" s="53" t="str">
        <f>IF(J24="Y",IF(AH24-(coalesce(AI24,0)+coalesce(AJ24,0))&lt;0,0,ROUND(AH24-(coalesce(AI24,0)+coalesce(AJ24,0)),0)),IF((coalesce(AI24,0)+coalesce(AJ24,0))&gt;0,IF($F$11-(coalesce($F$12,0)+coalesce(AJ24,0))&lt;0,0,ROUND($F$11-(coalesce($F$12,0)+coalesce(AJ24,0)),0)),""))</f>
        <v/>
      </c>
      <c r="AL24" s="54" t="str">
        <f>IF(J24="Y",IF(AH24-(coalesce(AI24,0)+coalesce(AJ24,0))&lt;0,ABS(AH24-(coalesce(AI24,0)+coalesce(AJ24,0))),0),IF((coalesce(AI24,0)+coalesce(AJ24,0))&gt;0,IF($F$11-(coalesce($F$12,0)+coalesce(AJ24,0))&lt;0,ABS($F$11-(coalesce($F$12,0)+coalesce(AJ24,0))),0),""))</f>
        <v/>
      </c>
    </row>
    <row r="25" spans="1:39" x14ac:dyDescent="0.25">
      <c r="A25" s="68" t="s">
        <v>100</v>
      </c>
      <c r="B25" s="68"/>
      <c r="C25" s="68"/>
      <c r="D25" s="68"/>
      <c r="E25" s="68"/>
      <c r="F25" s="68"/>
      <c r="G25" s="1"/>
      <c r="H25" s="41">
        <v>21</v>
      </c>
      <c r="I25" s="51">
        <v>0.875</v>
      </c>
      <c r="J25" s="41" t="str">
        <f t="shared" si="0"/>
        <v>N</v>
      </c>
      <c r="K25" s="53"/>
      <c r="L25" s="41" t="str">
        <f>IF(J25="Y",coalesce(K25,SUM($B$6:$B$7)),"")</f>
        <v/>
      </c>
      <c r="M25" s="54" t="str">
        <f t="shared" si="1"/>
        <v/>
      </c>
      <c r="N25" s="54"/>
      <c r="O25" s="54"/>
      <c r="P25" s="54"/>
      <c r="Q25" s="54"/>
      <c r="R25" s="54"/>
      <c r="S25" s="54"/>
      <c r="T25" s="54" t="str">
        <f t="shared" si="19"/>
        <v/>
      </c>
      <c r="U25" s="54" t="str">
        <f t="shared" si="20"/>
        <v/>
      </c>
      <c r="V25" s="54" t="str">
        <f t="shared" si="21"/>
        <v/>
      </c>
      <c r="W25" s="54" t="str">
        <f t="shared" si="22"/>
        <v/>
      </c>
      <c r="X25" s="54" t="str">
        <f t="shared" si="23"/>
        <v/>
      </c>
      <c r="Y25" s="54" t="str">
        <f t="shared" si="24"/>
        <v/>
      </c>
      <c r="Z25" s="41" t="str">
        <f t="shared" si="25"/>
        <v/>
      </c>
      <c r="AA25" s="5"/>
      <c r="AB25" s="53" t="str">
        <f t="shared" si="3"/>
        <v/>
      </c>
      <c r="AC25" s="53" t="str">
        <f t="shared" si="4"/>
        <v/>
      </c>
      <c r="AD25" s="53" t="str">
        <f t="shared" si="26"/>
        <v/>
      </c>
      <c r="AE25" s="5"/>
      <c r="AF25" s="53" t="str">
        <f t="shared" si="6"/>
        <v/>
      </c>
      <c r="AG25" s="53" t="str">
        <f t="shared" si="7"/>
        <v/>
      </c>
      <c r="AH25" s="53" t="str">
        <f t="shared" si="27"/>
        <v/>
      </c>
      <c r="AI25" s="53" t="str">
        <f t="shared" si="28"/>
        <v/>
      </c>
      <c r="AJ25" s="5"/>
      <c r="AK25" s="53" t="str">
        <f>IF(J25="Y",IF(AH25-(coalesce(AI25,0)+coalesce(AJ25,0))&lt;0,0,ROUND(AH25-(coalesce(AI25,0)+coalesce(AJ25,0)),0)),IF((coalesce(AI25,0)+coalesce(AJ25,0))&gt;0,IF($F$11-(coalesce($F$12,0)+coalesce(AJ25,0))&lt;0,0,ROUND($F$11-(coalesce($F$12,0)+coalesce(AJ25,0)),0)),""))</f>
        <v/>
      </c>
      <c r="AL25" s="54" t="str">
        <f>IF(J25="Y",IF(AH25-(coalesce(AI25,0)+coalesce(AJ25,0))&lt;0,ABS(AH25-(coalesce(AI25,0)+coalesce(AJ25,0))),0),IF((coalesce(AI25,0)+coalesce(AJ25,0))&gt;0,IF($F$11-(coalesce($F$12,0)+coalesce(AJ25,0))&lt;0,ABS($F$11-(coalesce($F$12,0)+coalesce(AJ25,0))),0),""))</f>
        <v/>
      </c>
    </row>
    <row r="26" spans="1:39" x14ac:dyDescent="0.25">
      <c r="A26" s="68"/>
      <c r="B26" s="68"/>
      <c r="C26" s="68"/>
      <c r="D26" s="68"/>
      <c r="E26" s="68"/>
      <c r="F26" s="68"/>
      <c r="G26" s="1"/>
      <c r="H26" s="41">
        <v>22</v>
      </c>
      <c r="I26" s="51">
        <v>0.91666666666666663</v>
      </c>
      <c r="J26" s="41" t="str">
        <f t="shared" si="0"/>
        <v>N</v>
      </c>
      <c r="K26" s="53"/>
      <c r="L26" s="41" t="str">
        <f>IF(J26="Y",coalesce(K26,SUM($B$6:$B$7)),"")</f>
        <v/>
      </c>
      <c r="M26" s="54" t="str">
        <f t="shared" si="1"/>
        <v/>
      </c>
      <c r="N26" s="54"/>
      <c r="O26" s="54"/>
      <c r="P26" s="54"/>
      <c r="Q26" s="54"/>
      <c r="R26" s="54"/>
      <c r="S26" s="54"/>
      <c r="T26" s="54" t="str">
        <f t="shared" si="19"/>
        <v/>
      </c>
      <c r="U26" s="54" t="str">
        <f t="shared" si="20"/>
        <v/>
      </c>
      <c r="V26" s="54" t="str">
        <f t="shared" si="21"/>
        <v/>
      </c>
      <c r="W26" s="54" t="str">
        <f t="shared" si="22"/>
        <v/>
      </c>
      <c r="X26" s="54" t="str">
        <f t="shared" si="23"/>
        <v/>
      </c>
      <c r="Y26" s="54" t="str">
        <f t="shared" si="24"/>
        <v/>
      </c>
      <c r="Z26" s="41" t="str">
        <f t="shared" si="25"/>
        <v/>
      </c>
      <c r="AA26" s="5"/>
      <c r="AB26" s="53" t="str">
        <f t="shared" si="3"/>
        <v/>
      </c>
      <c r="AC26" s="53" t="str">
        <f t="shared" si="4"/>
        <v/>
      </c>
      <c r="AD26" s="53" t="str">
        <f t="shared" si="26"/>
        <v/>
      </c>
      <c r="AE26" s="5"/>
      <c r="AF26" s="53" t="str">
        <f t="shared" si="6"/>
        <v/>
      </c>
      <c r="AG26" s="53" t="str">
        <f t="shared" si="7"/>
        <v/>
      </c>
      <c r="AH26" s="53" t="str">
        <f t="shared" si="27"/>
        <v/>
      </c>
      <c r="AI26" s="53" t="str">
        <f t="shared" si="28"/>
        <v/>
      </c>
      <c r="AJ26" s="5"/>
      <c r="AK26" s="53" t="str">
        <f>IF(J26="Y",IF(AH26-(coalesce(AI26,0)+coalesce(AJ26,0))&lt;0,0,ROUND(AH26-(coalesce(AI26,0)+coalesce(AJ26,0)),0)),IF((coalesce(AI26,0)+coalesce(AJ26,0))&gt;0,IF($F$11-(coalesce($F$12,0)+coalesce(AJ26,0))&lt;0,0,ROUND($F$11-(coalesce($F$12,0)+coalesce(AJ26,0)),0)),""))</f>
        <v/>
      </c>
      <c r="AL26" s="54" t="str">
        <f>IF(J26="Y",IF(AH26-(coalesce(AI26,0)+coalesce(AJ26,0))&lt;0,ABS(AH26-(coalesce(AI26,0)+coalesce(AJ26,0))),0),IF((coalesce(AI26,0)+coalesce(AJ26,0))&gt;0,IF($F$11-(coalesce($F$12,0)+coalesce(AJ26,0))&lt;0,ABS($F$11-(coalesce($F$12,0)+coalesce(AJ26,0))),0),""))</f>
        <v/>
      </c>
    </row>
    <row r="27" spans="1:39" x14ac:dyDescent="0.25">
      <c r="A27" s="68"/>
      <c r="B27" s="68"/>
      <c r="C27" s="68"/>
      <c r="D27" s="68"/>
      <c r="E27" s="68"/>
      <c r="F27" s="68"/>
      <c r="G27" s="1"/>
      <c r="H27" s="41">
        <v>23</v>
      </c>
      <c r="I27" s="51">
        <v>0.95833333333333337</v>
      </c>
      <c r="J27" s="41" t="str">
        <f>IF(H27&gt;=VALUE(TEXT($B$4,"H")),IF(H27&lt;VALUE(TEXT($C$4,"H")),"Y",IF(VALUE(TEXT($C$4,"H")) = 23, "Y", "N")),"N")</f>
        <v>N</v>
      </c>
      <c r="K27" s="53"/>
      <c r="L27" s="41" t="str">
        <f>IF(J27="Y",coalesce(K27,SUM($B$6:$B$7)),"")</f>
        <v/>
      </c>
      <c r="M27" s="54" t="str">
        <f t="shared" si="1"/>
        <v/>
      </c>
      <c r="N27" s="54"/>
      <c r="O27" s="54"/>
      <c r="P27" s="54"/>
      <c r="Q27" s="54"/>
      <c r="R27" s="54"/>
      <c r="S27" s="54"/>
      <c r="T27" s="54" t="str">
        <f t="shared" si="19"/>
        <v/>
      </c>
      <c r="U27" s="54" t="str">
        <f t="shared" si="20"/>
        <v/>
      </c>
      <c r="V27" s="54" t="str">
        <f t="shared" si="21"/>
        <v/>
      </c>
      <c r="W27" s="54" t="str">
        <f t="shared" si="22"/>
        <v/>
      </c>
      <c r="X27" s="54" t="str">
        <f t="shared" si="23"/>
        <v/>
      </c>
      <c r="Y27" s="54" t="str">
        <f t="shared" si="24"/>
        <v/>
      </c>
      <c r="Z27" s="41" t="str">
        <f t="shared" si="25"/>
        <v/>
      </c>
      <c r="AA27" s="5"/>
      <c r="AB27" s="53" t="str">
        <f t="shared" si="3"/>
        <v/>
      </c>
      <c r="AC27" s="53" t="str">
        <f t="shared" si="4"/>
        <v/>
      </c>
      <c r="AD27" s="53" t="str">
        <f t="shared" si="26"/>
        <v/>
      </c>
      <c r="AE27" s="5"/>
      <c r="AF27" s="53" t="str">
        <f t="shared" si="6"/>
        <v/>
      </c>
      <c r="AG27" s="53" t="str">
        <f t="shared" si="7"/>
        <v/>
      </c>
      <c r="AH27" s="53" t="str">
        <f t="shared" si="27"/>
        <v/>
      </c>
      <c r="AI27" s="53" t="str">
        <f t="shared" si="28"/>
        <v/>
      </c>
      <c r="AJ27" s="5"/>
      <c r="AK27" s="53" t="str">
        <f>IF(J27="Y",IF(AH27-(coalesce(AI27,0)+coalesce(AJ27,0))&lt;0,0,ROUND(AH27-(coalesce(AI27,0)+coalesce(AJ27,0)),0)),IF((coalesce(AI27,0)+coalesce(AJ27,0))&gt;0,IF($F$11-(coalesce($F$12,0)+coalesce(AJ27,0))&lt;0,0,ROUND($F$11-(coalesce($F$12,0)+coalesce(AJ27,0)),0)),""))</f>
        <v/>
      </c>
      <c r="AL27" s="54" t="str">
        <f>IF(J27="Y",IF(AH27-(coalesce(AI27,0)+coalesce(AJ27,0))&lt;0,ABS(AH27-(coalesce(AI27,0)+coalesce(AJ27,0))),0),IF((coalesce(AI27,0)+coalesce(AJ27,0))&gt;0,IF($F$11-(coalesce($F$12,0)+coalesce(AJ27,0))&lt;0,ABS($F$11-(coalesce($F$12,0)+coalesce(AJ27,0))),0),""))</f>
        <v/>
      </c>
    </row>
    <row r="28" spans="1:39" x14ac:dyDescent="0.25">
      <c r="F28" s="33"/>
    </row>
    <row r="29" spans="1:39" x14ac:dyDescent="0.25">
      <c r="W29" s="6"/>
      <c r="AA29"/>
    </row>
    <row r="30" spans="1:39" x14ac:dyDescent="0.25">
      <c r="W30" s="6"/>
      <c r="AA30"/>
    </row>
    <row r="31" spans="1:39" x14ac:dyDescent="0.25">
      <c r="W31" s="6"/>
      <c r="AA31"/>
    </row>
    <row r="32" spans="1:39" x14ac:dyDescent="0.25">
      <c r="W32" s="6"/>
      <c r="AA32"/>
    </row>
  </sheetData>
  <mergeCells count="37">
    <mergeCell ref="A25:F27"/>
    <mergeCell ref="F14:F15"/>
    <mergeCell ref="B14:B15"/>
    <mergeCell ref="C14:C15"/>
    <mergeCell ref="D14:D15"/>
    <mergeCell ref="E14:E15"/>
    <mergeCell ref="A1:F1"/>
    <mergeCell ref="AA2:AA3"/>
    <mergeCell ref="AB2:AB3"/>
    <mergeCell ref="V2:V3"/>
    <mergeCell ref="U2:U3"/>
    <mergeCell ref="T2:T3"/>
    <mergeCell ref="S2:S3"/>
    <mergeCell ref="R2:R3"/>
    <mergeCell ref="Q2:Q3"/>
    <mergeCell ref="P2:P3"/>
    <mergeCell ref="O2:O3"/>
    <mergeCell ref="M1:Y1"/>
    <mergeCell ref="H2:I3"/>
    <mergeCell ref="N2:N3"/>
    <mergeCell ref="M2:M3"/>
    <mergeCell ref="L2:L3"/>
    <mergeCell ref="Y2:Y3"/>
    <mergeCell ref="X2:X3"/>
    <mergeCell ref="W2:W3"/>
    <mergeCell ref="C11:E11"/>
    <mergeCell ref="C12:E12"/>
    <mergeCell ref="D4:E4"/>
    <mergeCell ref="K2:K3"/>
    <mergeCell ref="J2:J3"/>
    <mergeCell ref="AH1:AL1"/>
    <mergeCell ref="Z2:Z3"/>
    <mergeCell ref="Z1:AC1"/>
    <mergeCell ref="AD1:AG1"/>
    <mergeCell ref="AD2:AD3"/>
    <mergeCell ref="AE2:AE3"/>
    <mergeCell ref="AF2:AF3"/>
  </mergeCells>
  <conditionalFormatting sqref="K4:K27">
    <cfRule type="expression" dxfId="7" priority="11">
      <formula>IF(J4="Y",1,0)</formula>
    </cfRule>
  </conditionalFormatting>
  <conditionalFormatting sqref="AD1">
    <cfRule type="expression" dxfId="6" priority="7">
      <formula>IF(MAX(AE12:AE21,#REF!)&gt;0,1,0)</formula>
    </cfRule>
  </conditionalFormatting>
  <conditionalFormatting sqref="AC4:AC27">
    <cfRule type="expression" dxfId="5" priority="5">
      <formula>IF(J4="Y",IF(AC4&gt;0,1,0),IF(ISNUMBER(AC4),IF(AC4&gt;0,1,0),0))</formula>
    </cfRule>
  </conditionalFormatting>
  <conditionalFormatting sqref="AC2 AG2:AL2">
    <cfRule type="expression" dxfId="4" priority="17">
      <formula>IF(MAX(AC12:AC21,#REF!)&gt;0,1,0)</formula>
    </cfRule>
  </conditionalFormatting>
  <conditionalFormatting sqref="AH1:AI1">
    <cfRule type="expression" dxfId="3" priority="3">
      <formula>IF(MAX(AL12:AL21,#REF!)&gt;0,1,0)</formula>
    </cfRule>
  </conditionalFormatting>
  <conditionalFormatting sqref="AF4:AF27">
    <cfRule type="expression" dxfId="2" priority="18">
      <formula>IF(L4="Y",IF(AF4&gt;0,1,0),0)</formula>
    </cfRule>
  </conditionalFormatting>
  <conditionalFormatting sqref="AL4:AL27">
    <cfRule type="expression" dxfId="1" priority="2">
      <formula>IF(J4="Y",IF(AL4&gt;0,1,0),IF(ISNUMBER(AL4),IF(AL4&gt;0,1,0),0))</formula>
    </cfRule>
  </conditionalFormatting>
  <conditionalFormatting sqref="AG4:AG27">
    <cfRule type="expression" dxfId="0" priority="1">
      <formula>IF(J4="Y",IF(AG4&gt;0,1,0),IF(ISNUMBER(AG4),IF(AG4&gt;0,1,0),0))</formula>
    </cfRule>
  </conditionalFormatting>
  <pageMargins left="0.25" right="0.25" top="0.75" bottom="0.5" header="0.3" footer="0.3"/>
  <pageSetup scale="61" orientation="landscape" horizontalDpi="1200" verticalDpi="1200" r:id="rId1"/>
  <headerFooter>
    <oddHeader>&amp;C&amp;"-,Bold"&amp;14Seating and Exam Room Occupany Simulation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run_simulation">
                <anchor moveWithCells="1" sizeWithCells="1">
                  <from>
                    <xdr:col>4</xdr:col>
                    <xdr:colOff>219075</xdr:colOff>
                    <xdr:row>21</xdr:row>
                    <xdr:rowOff>95250</xdr:rowOff>
                  </from>
                  <to>
                    <xdr:col>5</xdr:col>
                    <xdr:colOff>400050</xdr:colOff>
                    <xdr:row>23</xdr:row>
                    <xdr:rowOff>95250</xdr:rowOff>
                  </to>
                </anchor>
              </controlPr>
            </control>
          </mc:Choice>
        </mc:AlternateContent>
        <mc:AlternateContent xmlns:mc="http://schemas.openxmlformats.org/markup-compatibility/2006">
          <mc:Choice Requires="x14">
            <control shapeId="2050" r:id="rId5" name="Button 2">
              <controlPr defaultSize="0" print="0" autoFill="0" autoPict="0" macro="[0]!clear_overrides">
                <anchor moveWithCells="1" sizeWithCells="1">
                  <from>
                    <xdr:col>0</xdr:col>
                    <xdr:colOff>1733550</xdr:colOff>
                    <xdr:row>21</xdr:row>
                    <xdr:rowOff>104775</xdr:rowOff>
                  </from>
                  <to>
                    <xdr:col>2</xdr:col>
                    <xdr:colOff>314325</xdr:colOff>
                    <xdr:row>23</xdr:row>
                    <xdr:rowOff>104775</xdr:rowOff>
                  </to>
                </anchor>
              </controlPr>
            </control>
          </mc:Choice>
        </mc:AlternateContent>
        <mc:AlternateContent xmlns:mc="http://schemas.openxmlformats.org/markup-compatibility/2006">
          <mc:Choice Requires="x14">
            <control shapeId="2051" r:id="rId6" name="Button 3">
              <controlPr defaultSize="0" print="0" autoFill="0" autoPict="0" macro="[0]!clear_occupied_seats">
                <anchor moveWithCells="1" sizeWithCells="1">
                  <from>
                    <xdr:col>2</xdr:col>
                    <xdr:colOff>438150</xdr:colOff>
                    <xdr:row>21</xdr:row>
                    <xdr:rowOff>104775</xdr:rowOff>
                  </from>
                  <to>
                    <xdr:col>4</xdr:col>
                    <xdr:colOff>85725</xdr:colOff>
                    <xdr:row>23</xdr:row>
                    <xdr:rowOff>104775</xdr:rowOff>
                  </to>
                </anchor>
              </controlPr>
            </control>
          </mc:Choice>
        </mc:AlternateContent>
        <mc:AlternateContent xmlns:mc="http://schemas.openxmlformats.org/markup-compatibility/2006">
          <mc:Choice Requires="x14">
            <control shapeId="2052" r:id="rId7" name="Button 4">
              <controlPr defaultSize="0" print="0" autoFill="0" autoPict="0" macro="[0]!show_hide_visit_details">
                <anchor moveWithCells="1" sizeWithCells="1">
                  <from>
                    <xdr:col>0</xdr:col>
                    <xdr:colOff>104775</xdr:colOff>
                    <xdr:row>21</xdr:row>
                    <xdr:rowOff>114300</xdr:rowOff>
                  </from>
                  <to>
                    <xdr:col>0</xdr:col>
                    <xdr:colOff>1609725</xdr:colOff>
                    <xdr:row>23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5.140625" defaultRowHeight="15" x14ac:dyDescent="0.25"/>
  <cols>
    <col min="1" max="1" width="32.42578125" bestFit="1" customWidth="1"/>
    <col min="2" max="540" width="3.140625" customWidth="1"/>
    <col min="541" max="601" width="3.28515625" bestFit="1" customWidth="1"/>
    <col min="602" max="1440" width="3.140625" customWidth="1"/>
    <col min="1441" max="1441" width="3.28515625" bestFit="1" customWidth="1"/>
    <col min="1442" max="1501" width="3" bestFit="1" customWidth="1"/>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Documentation</vt:lpstr>
      <vt:lpstr>Model</vt:lpstr>
      <vt:lpstr>Visualization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Clinton Garafolo</dc:creator>
  <cp:lastModifiedBy>Schmidt, Wendy</cp:lastModifiedBy>
  <cp:lastPrinted>2020-06-10T13:48:28Z</cp:lastPrinted>
  <dcterms:created xsi:type="dcterms:W3CDTF">2020-05-05T23:23:05Z</dcterms:created>
  <dcterms:modified xsi:type="dcterms:W3CDTF">2020-06-13T20:01:54Z</dcterms:modified>
</cp:coreProperties>
</file>